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0" yWindow="105" windowWidth="12885" windowHeight="11505" activeTab="0"/>
  </bookViews>
  <sheets>
    <sheet name="1)ターミナル入力シート" sheetId="1" r:id="rId1"/>
    <sheet name="2)グラフシート・自由記入" sheetId="2" r:id="rId2"/>
    <sheet name="→Tool" sheetId="3" r:id="rId3"/>
    <sheet name="3)計算用シート" sheetId="4" r:id="rId4"/>
  </sheets>
  <definedNames>
    <definedName name="_xlnm.Print_Area" localSheetId="0">'1)ターミナル入力シート'!$B$1:$S$170</definedName>
    <definedName name="_xlnm.Print_Area" localSheetId="1">'2)グラフシート・自由記入'!$A$1:$S$36</definedName>
    <definedName name="_xlnm.Print_Area" localSheetId="3">'3)計算用シート'!$A$1:$O$198</definedName>
    <definedName name="_xlnm.Print_Titles" localSheetId="0">'1)ターミナル入力シート'!$1:$2</definedName>
    <definedName name="_xlnm.Print_Titles" localSheetId="3">'3)計算用シート'!$1:$2</definedName>
  </definedNames>
  <calcPr fullCalcOnLoad="1"/>
</workbook>
</file>

<file path=xl/sharedStrings.xml><?xml version="1.0" encoding="utf-8"?>
<sst xmlns="http://schemas.openxmlformats.org/spreadsheetml/2006/main" count="2069" uniqueCount="535">
  <si>
    <t>③肢体不自由者
（車いす使用者以外）</t>
  </si>
  <si>
    <t>⑦知的、精神、
発達障害者</t>
  </si>
  <si>
    <t>案内情報のわかりやすさ</t>
  </si>
  <si>
    <t>移動のしやすさ</t>
  </si>
  <si>
    <t>⑤視覚障害者
（全盲・弱視・色覚障害）</t>
  </si>
  <si>
    <t>その他</t>
  </si>
  <si>
    <t>施設や設備の使いやすさ</t>
  </si>
  <si>
    <t>②肢体不自由者（車いす使用者）</t>
  </si>
  <si>
    <t>年</t>
  </si>
  <si>
    <t>月</t>
  </si>
  <si>
    <t>日</t>
  </si>
  <si>
    <t>内容</t>
  </si>
  <si>
    <t>事前の情報提供</t>
  </si>
  <si>
    <t>特記事項
（気象条件等）</t>
  </si>
  <si>
    <t>５．旅客船ターミナル　評価シート</t>
  </si>
  <si>
    <t>①高齢者</t>
  </si>
  <si>
    <r>
      <t xml:space="preserve">②肢体不自由者
</t>
    </r>
    <r>
      <rPr>
        <sz val="8"/>
        <rFont val="ＭＳ Ｐゴシック"/>
        <family val="3"/>
      </rPr>
      <t>（車いす使用者）</t>
    </r>
  </si>
  <si>
    <r>
      <t xml:space="preserve">③肢体不自由者
</t>
    </r>
    <r>
      <rPr>
        <sz val="8"/>
        <rFont val="ＭＳ Ｐゴシック"/>
        <family val="3"/>
      </rPr>
      <t>（車いす使用者
　　　　　　以外）</t>
    </r>
  </si>
  <si>
    <t>④内部障害者</t>
  </si>
  <si>
    <r>
      <t xml:space="preserve">⑤視覚障害者
</t>
    </r>
    <r>
      <rPr>
        <sz val="8"/>
        <rFont val="ＭＳ Ｐゴシック"/>
        <family val="3"/>
      </rPr>
      <t>（全盲・弱視・
　　　色覚障害）</t>
    </r>
  </si>
  <si>
    <t>⑥聴覚・言語障害者</t>
  </si>
  <si>
    <t>⑦知的、精神、
　　発達障害者</t>
  </si>
  <si>
    <t>⑧妊娠中の人</t>
  </si>
  <si>
    <t>⑨乳幼児連れ</t>
  </si>
  <si>
    <t>⑩外国人</t>
  </si>
  <si>
    <t>（１）移動のしやすさ</t>
  </si>
  <si>
    <t>記入欄</t>
  </si>
  <si>
    <t>↓</t>
  </si>
  <si>
    <t>No.</t>
  </si>
  <si>
    <t>参照
ページ</t>
  </si>
  <si>
    <t>記入欄</t>
  </si>
  <si>
    <t>①</t>
  </si>
  <si>
    <t>②</t>
  </si>
  <si>
    <t>③</t>
  </si>
  <si>
    <t>④</t>
  </si>
  <si>
    <t>⑤</t>
  </si>
  <si>
    <t>⑥</t>
  </si>
  <si>
    <t>⑦</t>
  </si>
  <si>
    <t>⑧</t>
  </si>
  <si>
    <t>⑨</t>
  </si>
  <si>
    <t>⑩</t>
  </si>
  <si>
    <t>評価対象選定指標</t>
  </si>
  <si>
    <t>段差解消の程度</t>
  </si>
  <si>
    <t>ｐ.94～97</t>
  </si>
  <si>
    <t>○</t>
  </si>
  <si>
    <t>○傾斜路があることを示す図記号を用いて示しているか。</t>
  </si>
  <si>
    <t>ｐ.93</t>
  </si>
  <si>
    <t>○：示している
×：示していない</t>
  </si>
  <si>
    <r>
      <t xml:space="preserve">○
</t>
    </r>
    <r>
      <rPr>
        <sz val="9"/>
        <color indexed="8"/>
        <rFont val="ＭＳ Ｐゴシック"/>
        <family val="3"/>
      </rPr>
      <t>（案内情報）</t>
    </r>
  </si>
  <si>
    <t>3</t>
  </si>
  <si>
    <t>○：見通せる
×：見通せない</t>
  </si>
  <si>
    <t>○エレベーターがあることを示す図記号を用いて示しているか。</t>
  </si>
  <si>
    <t>ｐ.93</t>
  </si>
  <si>
    <t>○：15人以上である
×：15人未満である</t>
  </si>
  <si>
    <t>4</t>
  </si>
  <si>
    <r>
      <t>○</t>
    </r>
    <r>
      <rPr>
        <sz val="10"/>
        <rFont val="ＭＳ ゴシック"/>
        <family val="3"/>
      </rPr>
      <t>車いす対応エスカレーターを設置しているか。</t>
    </r>
  </si>
  <si>
    <t>ｐ.97</t>
  </si>
  <si>
    <t>○：設置している
×：設置していない</t>
  </si>
  <si>
    <t>○</t>
  </si>
  <si>
    <t>○エスカレーターがあることを示す図記号を用いて示しているか。</t>
  </si>
  <si>
    <t>ｐ.93</t>
  </si>
  <si>
    <r>
      <t xml:space="preserve">○
</t>
    </r>
    <r>
      <rPr>
        <sz val="9"/>
        <color indexed="8"/>
        <rFont val="ＭＳ Ｐゴシック"/>
        <family val="3"/>
      </rPr>
      <t>（案内情報）</t>
    </r>
  </si>
  <si>
    <t>階段</t>
  </si>
  <si>
    <t>ｐ.98</t>
  </si>
  <si>
    <t>ｐ.98</t>
  </si>
  <si>
    <t>○：ある
×：ない</t>
  </si>
  <si>
    <t>○</t>
  </si>
  <si>
    <r>
      <t>○階段の手すりに</t>
    </r>
    <r>
      <rPr>
        <sz val="10"/>
        <color indexed="8"/>
        <rFont val="ＭＳ ゴシック"/>
        <family val="3"/>
      </rPr>
      <t>行き先階を表示する</t>
    </r>
    <r>
      <rPr>
        <sz val="10"/>
        <rFont val="ＭＳ ゴシック"/>
        <family val="3"/>
      </rPr>
      <t>点字表記があるか。</t>
    </r>
  </si>
  <si>
    <t>視覚障害者誘導用ブロック</t>
  </si>
  <si>
    <t>ｐ.99～100</t>
  </si>
  <si>
    <t>―</t>
  </si>
  <si>
    <t>○：確保されている
×：確保されていない</t>
  </si>
  <si>
    <t>②乗下船経路</t>
  </si>
  <si>
    <t>No.</t>
  </si>
  <si>
    <t>ｐ.101～106</t>
  </si>
  <si>
    <t>ｐ.104</t>
  </si>
  <si>
    <t>ｐ.104</t>
  </si>
  <si>
    <r>
      <t xml:space="preserve">○
</t>
    </r>
    <r>
      <rPr>
        <sz val="9"/>
        <rFont val="ＭＳ Ｐゴシック"/>
        <family val="3"/>
      </rPr>
      <t>（案内情報）</t>
    </r>
  </si>
  <si>
    <t>○エレベーターがあることを示す図記号を用いて示しているか。</t>
  </si>
  <si>
    <t>ｐ.104</t>
  </si>
  <si>
    <t>○：示している
×：示していない</t>
  </si>
  <si>
    <r>
      <t xml:space="preserve">○
</t>
    </r>
    <r>
      <rPr>
        <sz val="9"/>
        <rFont val="ＭＳ Ｐゴシック"/>
        <family val="3"/>
      </rPr>
      <t>（案内情報）</t>
    </r>
  </si>
  <si>
    <t>ｐ.104</t>
  </si>
  <si>
    <t>○：設置されている
×：設置されていない</t>
  </si>
  <si>
    <r>
      <t xml:space="preserve">○
</t>
    </r>
    <r>
      <rPr>
        <sz val="9"/>
        <rFont val="ＭＳ Ｐゴシック"/>
        <family val="3"/>
      </rPr>
      <t>（案内情報）</t>
    </r>
  </si>
  <si>
    <t>【評価対象選定指標】　○乗下船経路に階段があるか。</t>
  </si>
  <si>
    <t>ｐ.105</t>
  </si>
  <si>
    <t>ｐ.105</t>
  </si>
  <si>
    <t>○階段の手すりに行き先階を表示する点字表記があるか。</t>
  </si>
  <si>
    <t>6</t>
  </si>
  <si>
    <t>乗船ゲート</t>
  </si>
  <si>
    <t>【評価対象選定指標】　○乗船ゲートはあるか。</t>
  </si>
  <si>
    <t>―</t>
  </si>
  <si>
    <t>―</t>
  </si>
  <si>
    <t>○：設置されている
×：設置されていない</t>
  </si>
  <si>
    <t>No.</t>
  </si>
  <si>
    <t>7</t>
  </si>
  <si>
    <t>桟橋・岸壁と連絡橋</t>
  </si>
  <si>
    <t>【評価対象選定指標】　○乗下船の際は、桟橋・岸壁と連絡橋を利用するか。</t>
  </si>
  <si>
    <t>○連絡橋は、滑りにくい仕上げで段差（2cm以上）がないか（連絡橋と浮桟橋の間の摺動部に構造上段差が生じる場合はフラップを設置）。</t>
  </si>
  <si>
    <t>―</t>
  </si>
  <si>
    <t>○：滑りにくく、段差がない（フラップが設置されている）
×：滑りやすい、または段差がある</t>
  </si>
  <si>
    <t>○：左記に該当する
×：左記に該当しない</t>
  </si>
  <si>
    <t>○</t>
  </si>
  <si>
    <t>―</t>
  </si>
  <si>
    <t>○：敷設されている
×：敷設されていない</t>
  </si>
  <si>
    <t>○：揺れにくい構造である
×：揺れにくい構造ではない</t>
  </si>
  <si>
    <t>タラップ</t>
  </si>
  <si>
    <t>【評価対象選定指標】　○乗下船の際は、ターミナル側に設置されるタラップを利用するか。</t>
  </si>
  <si>
    <t>ｐ.106</t>
  </si>
  <si>
    <t>―</t>
  </si>
  <si>
    <t>○：設置している
×：設置していない</t>
  </si>
  <si>
    <t>○出入口幅は90cm以上となっているか。</t>
  </si>
  <si>
    <t>ｐ.106</t>
  </si>
  <si>
    <t>○：90cm以上である
×：90cm未満である</t>
  </si>
  <si>
    <t>【評価対象選定指標】　○乗下船の際は、ターミナル施設内からボーディングブリッジを利用するか。</t>
  </si>
  <si>
    <t>―</t>
  </si>
  <si>
    <t>○傾斜部の始終端部から30cm程度離れた場所に点状ブロックが敷設されているか。</t>
  </si>
  <si>
    <t>○乗下船経路上に、視覚障害者誘導用ブロックが連続して敷設されているか。</t>
  </si>
  <si>
    <t>ｐ.105</t>
  </si>
  <si>
    <t>（２）案内情報のわかりやすさ</t>
  </si>
  <si>
    <t>ｐ.107～113</t>
  </si>
  <si>
    <t>1</t>
  </si>
  <si>
    <t>点字による案内板または触知案内図</t>
  </si>
  <si>
    <t>ｐ.108</t>
  </si>
  <si>
    <t>○：設置、敷設されている
×：設置、敷設されていない</t>
  </si>
  <si>
    <t>誘導サインの設置</t>
  </si>
  <si>
    <t>ｐ.109</t>
  </si>
  <si>
    <t>ｐ.109</t>
  </si>
  <si>
    <t>文字のわかりやすさ</t>
  </si>
  <si>
    <t>○誘導サインの文字情報は見やすいか（文字の大きさが8cm以上。明度差は5以上。字体は角ゴシック体等、色覚障害者が見やすい配色・表記）。</t>
  </si>
  <si>
    <t>ｐ.110～113</t>
  </si>
  <si>
    <t>○：見やすい
×：見にくい</t>
  </si>
  <si>
    <t>―</t>
  </si>
  <si>
    <t>英語表記</t>
  </si>
  <si>
    <t>○誘導サインに英語表記があるか。</t>
  </si>
  <si>
    <t>○：ある
×：ない</t>
  </si>
  <si>
    <t>○</t>
  </si>
  <si>
    <t>付加指標</t>
  </si>
  <si>
    <t>◆地域ごとの来訪者事情により、日本語、英語以外の言語が併記されているか。</t>
  </si>
  <si>
    <t>－：日本語、英語以外の言語の必要性が低い
○：併記している
×：必要性は高いが、特に併記はしていない</t>
  </si>
  <si>
    <t>④運航情報（乗船券販売所等、乗船ゲート）</t>
  </si>
  <si>
    <t>No.</t>
  </si>
  <si>
    <t>○乗船券販売所等で運航情報が示されているか。</t>
  </si>
  <si>
    <t>ｐ.114～115</t>
  </si>
  <si>
    <r>
      <t>○：示されている
×：示されていない（→以下、</t>
    </r>
    <r>
      <rPr>
        <sz val="10"/>
        <rFont val="ＭＳ ゴシック"/>
        <family val="3"/>
      </rPr>
      <t>評価不要）</t>
    </r>
  </si>
  <si>
    <t>○</t>
  </si>
  <si>
    <t>情報の内容</t>
  </si>
  <si>
    <t>―</t>
  </si>
  <si>
    <t>○：十分である
×：十分ではない</t>
  </si>
  <si>
    <t>○</t>
  </si>
  <si>
    <t>○乗船券販売所等の運航情報は高齢者や弱視者が見やすいか。</t>
  </si>
  <si>
    <t>ｐ.114～115</t>
  </si>
  <si>
    <t>○：見やすい
×：見にくい</t>
  </si>
  <si>
    <t>配色・表記の見やすさ</t>
  </si>
  <si>
    <t>○乗船券販売所等の運航情報に英語併記があるか。</t>
  </si>
  <si>
    <t>―</t>
  </si>
  <si>
    <t>○：ある
×：ない</t>
  </si>
  <si>
    <t>○</t>
  </si>
  <si>
    <t>○：提供されている
×：提供されていない</t>
  </si>
  <si>
    <t>◇</t>
  </si>
  <si>
    <t>⑤運賃表</t>
  </si>
  <si>
    <t>○運賃表があるか。</t>
  </si>
  <si>
    <t>ｐ.116～117</t>
  </si>
  <si>
    <r>
      <t>○：ある
×：ない（→以下、</t>
    </r>
    <r>
      <rPr>
        <sz val="10"/>
        <rFont val="ＭＳ ゴシック"/>
        <family val="3"/>
      </rPr>
      <t>評価不要）</t>
    </r>
  </si>
  <si>
    <t>○</t>
  </si>
  <si>
    <t>○運賃表は高齢者や弱視者が見やすいか。</t>
  </si>
  <si>
    <t>ｐ.116～117</t>
  </si>
  <si>
    <t>○：見やすい
×：見にくい</t>
  </si>
  <si>
    <t>ｐ.117</t>
  </si>
  <si>
    <t>○：なっている
×：なっていない</t>
  </si>
  <si>
    <t>○運賃表に英語併記があるか。</t>
  </si>
  <si>
    <t>⑥時刻表</t>
  </si>
  <si>
    <t>○時刻表があるか。</t>
  </si>
  <si>
    <t>ｐ.118～119</t>
  </si>
  <si>
    <t>○時刻表は高齢者や弱視者が見やすいか。</t>
  </si>
  <si>
    <t>ｐ.118～119</t>
  </si>
  <si>
    <t>○：見やすい
×：見にくい</t>
  </si>
  <si>
    <t>○：なっている
×：なっていない</t>
  </si>
  <si>
    <t>○時刻表に英語併記はあるか。</t>
  </si>
  <si>
    <t>―</t>
  </si>
  <si>
    <t>○：ある
×：ない</t>
  </si>
  <si>
    <t>（３）施設や設備の使いやすさ</t>
  </si>
  <si>
    <t>⑦トイレ全般</t>
  </si>
  <si>
    <t>No.</t>
  </si>
  <si>
    <t>○トイレがあるか。</t>
  </si>
  <si>
    <t>ｐ.120～122</t>
  </si>
  <si>
    <t>表示</t>
  </si>
  <si>
    <t>○トイレの図記号等は、乗下船経路から確認できるか。</t>
  </si>
  <si>
    <t>ｐ.122</t>
  </si>
  <si>
    <t>○：確認できる
×：確認できない</t>
  </si>
  <si>
    <r>
      <t xml:space="preserve">○
</t>
    </r>
    <r>
      <rPr>
        <sz val="9"/>
        <rFont val="ＭＳ Ｐゴシック"/>
        <family val="3"/>
      </rPr>
      <t>（案内情報）</t>
    </r>
  </si>
  <si>
    <t>―</t>
  </si>
  <si>
    <t>○：見やすい
×：見にくい</t>
  </si>
  <si>
    <t>音声案内</t>
  </si>
  <si>
    <t>○トイレ出入口付近壁面において、男女別を知らせる音声案内装置が設置されているか。</t>
  </si>
  <si>
    <t>―</t>
  </si>
  <si>
    <t>－：男女の区別がなされていない
○：設置されている
×：設置されていない</t>
  </si>
  <si>
    <t>ｐ.121</t>
  </si>
  <si>
    <t>○：準拠している
×：準拠していない</t>
  </si>
  <si>
    <t>⑧多機能トイレ</t>
  </si>
  <si>
    <t>No.</t>
  </si>
  <si>
    <t>○多機能トイレ（内部が200cm以上×200cm以上で扉の幅が80cm以上）があるか。</t>
  </si>
  <si>
    <t>ｐ.123～126</t>
  </si>
  <si>
    <t>利用時の段差解消の程度</t>
  </si>
  <si>
    <t>―</t>
  </si>
  <si>
    <t>○：可能である
×：不可能である</t>
  </si>
  <si>
    <t>○多機能トイレの図記号等は、乗下船経路から確認できるか。</t>
  </si>
  <si>
    <t>ｐ.123</t>
  </si>
  <si>
    <t>引き戸</t>
  </si>
  <si>
    <t>ｐ.124～126</t>
  </si>
  <si>
    <t>手すり</t>
  </si>
  <si>
    <t>ｐ.124～126</t>
  </si>
  <si>
    <t>○：配置されている
×：配置されていない</t>
  </si>
  <si>
    <t>ボタン</t>
  </si>
  <si>
    <t>○多機能トイレには呼び出しボタンが設置されているか。</t>
  </si>
  <si>
    <t>ｐ.124～126</t>
  </si>
  <si>
    <t>オストメイト</t>
  </si>
  <si>
    <t>○オストメイト対応設備（標準型、簡易型）があるか。</t>
  </si>
  <si>
    <t>ｐ.124～126</t>
  </si>
  <si>
    <t>○：設置されている
×：設置されていない</t>
  </si>
  <si>
    <t>⑨乳幼児対応設備</t>
  </si>
  <si>
    <t>No.</t>
  </si>
  <si>
    <t>○乳幼児対応設備があるか。</t>
  </si>
  <si>
    <t>ｐ.127～128</t>
  </si>
  <si>
    <t>○乳幼児対応設備の図記号等は、乗下船経路から確認できるか。</t>
  </si>
  <si>
    <t>おむつ交換シート</t>
  </si>
  <si>
    <t>ｐ.127</t>
  </si>
  <si>
    <t>◆授乳施設があるか。</t>
  </si>
  <si>
    <t>ｐ.128</t>
  </si>
  <si>
    <t>⑩休憩等設備</t>
  </si>
  <si>
    <t>乗船券販売所周辺</t>
  </si>
  <si>
    <t>○乗船券販売所周辺にベンチがあるか。</t>
  </si>
  <si>
    <t>ｐ.129</t>
  </si>
  <si>
    <t>○：ある
○：待合室と近接しており、別途ベンチを設置する必要がない
×：ない</t>
  </si>
  <si>
    <t>乗船ゲート周辺</t>
  </si>
  <si>
    <t>○乗船ゲート周辺にベンチがあるか。</t>
  </si>
  <si>
    <t>―</t>
  </si>
  <si>
    <t>―</t>
  </si>
  <si>
    <t>○：ある
×：ない</t>
  </si>
  <si>
    <r>
      <t xml:space="preserve">○
</t>
    </r>
    <r>
      <rPr>
        <sz val="9"/>
        <rFont val="ＭＳ Ｐゴシック"/>
        <family val="3"/>
      </rPr>
      <t>（案内情報）</t>
    </r>
  </si>
  <si>
    <t>◆車いす使用者、ベビーカー使用者等の利用に配慮したフリースペースがあるか。</t>
  </si>
  <si>
    <t>―</t>
  </si>
  <si>
    <t>○：ある
×：ない</t>
  </si>
  <si>
    <t>⑪その他の設備</t>
  </si>
  <si>
    <t>No.</t>
  </si>
  <si>
    <t>救護室</t>
  </si>
  <si>
    <t>○救護室があるか。</t>
  </si>
  <si>
    <t>ｐ.129</t>
  </si>
  <si>
    <t>AED</t>
  </si>
  <si>
    <t>○AEDが設置されているか。</t>
  </si>
  <si>
    <t>水飲み台</t>
  </si>
  <si>
    <t>○水飲み台があるか。</t>
  </si>
  <si>
    <t>―</t>
  </si>
  <si>
    <t>○：ある
×：ない</t>
  </si>
  <si>
    <t>筆談用具</t>
  </si>
  <si>
    <t>○窓口に筆談用具があり、その旨が表示されているか。</t>
  </si>
  <si>
    <t>ｐ.130～131</t>
  </si>
  <si>
    <t>―</t>
  </si>
  <si>
    <t>○：ある
×：ない</t>
  </si>
  <si>
    <r>
      <t xml:space="preserve">○
</t>
    </r>
    <r>
      <rPr>
        <sz val="9"/>
        <rFont val="ＭＳ Ｐゴシック"/>
        <family val="3"/>
      </rPr>
      <t>（案内情報）</t>
    </r>
  </si>
  <si>
    <t>カウンターの高さ</t>
  </si>
  <si>
    <t>○車いす使用者が利用しやすい高さ75cm程度の案内カウンターがあるか。</t>
  </si>
  <si>
    <t>ｐ.131</t>
  </si>
  <si>
    <t>○</t>
  </si>
  <si>
    <t>◆窓口にコミュニケーションボードを備えているか。</t>
  </si>
  <si>
    <t>○：備えている
×：備えていない</t>
  </si>
  <si>
    <t>◆窓口のターミナル職員が日常会話程度の外国語を話すことができるか（言語の種類はその地域等のニーズによる）。</t>
  </si>
  <si>
    <t>○：職員が日常会話程度の外国語を話すことができる
×：職員が日常会話程度の外国語を話すことができない</t>
  </si>
  <si>
    <t>（４）その他（参考）</t>
  </si>
  <si>
    <t>⑬その他</t>
  </si>
  <si>
    <t>チェック項目</t>
  </si>
  <si>
    <t>接遇・介助</t>
  </si>
  <si>
    <t>高齢者、障害者等への接遇・介助に対してマニュアルを持っているか。</t>
  </si>
  <si>
    <t>－</t>
  </si>
  <si>
    <t>○：持っている
×：持っていない</t>
  </si>
  <si>
    <t>教育訓練</t>
  </si>
  <si>
    <t>高齢者、障害者等への接遇・介助に関する研修や教育訓練を行っているか。</t>
  </si>
  <si>
    <t>○：行っている
×：行っていない</t>
  </si>
  <si>
    <t>3</t>
  </si>
  <si>
    <t>緊急時の対応</t>
  </si>
  <si>
    <t>緊急時における対応マニュアルのなかに高齢者・障害者等の対応が明記されているか。</t>
  </si>
  <si>
    <t>－</t>
  </si>
  <si>
    <t>○：明記されている
×：明記されていない</t>
  </si>
  <si>
    <t>避難誘導訓練</t>
  </si>
  <si>
    <t>高齢者・障害者等に対応した避難誘導の訓練を行っているか。</t>
  </si>
  <si>
    <t>評価指標</t>
  </si>
  <si>
    <t>ｐ.92～100</t>
  </si>
  <si>
    <t>○</t>
  </si>
  <si>
    <t>2</t>
  </si>
  <si>
    <t>傾斜路</t>
  </si>
  <si>
    <t>3</t>
  </si>
  <si>
    <t>エレベーター</t>
  </si>
  <si>
    <t>ｐ.95,96</t>
  </si>
  <si>
    <t>◆エレベーターの大きさは15人乗り以上であるか。</t>
  </si>
  <si>
    <t>ｐ.95</t>
  </si>
  <si>
    <t>4</t>
  </si>
  <si>
    <t>エスカレーター</t>
  </si>
  <si>
    <t>○：左記に該当する　
×：左記に該当しない</t>
  </si>
  <si>
    <t>5</t>
  </si>
  <si>
    <t>○階段に高齢者や低身長者に配慮した手すりがあるか。</t>
  </si>
  <si>
    <t>○：ある
×：ない</t>
  </si>
  <si>
    <t>○階段端部（段鼻）のコントラストの明度差は5以上か。</t>
  </si>
  <si>
    <t>◆視覚障害者誘導用ブロックと床面とのコントラストが確保されているか。</t>
  </si>
  <si>
    <t>―</t>
  </si>
  <si>
    <t>ｐ.104</t>
  </si>
  <si>
    <t>◆エレベーターの大きさは15人乗り以上であるか。</t>
  </si>
  <si>
    <t>○階段に高齢者や低身長者に配慮した手すりがあるか。</t>
  </si>
  <si>
    <t>○階段端部（段鼻）のコントラストの明度差は5以上か。</t>
  </si>
  <si>
    <t>○：ある
×：ない</t>
  </si>
  <si>
    <t>○水面等への転落の恐れのある箇所に転落防止設備が設置されているか。</t>
  </si>
  <si>
    <t>－：転落のおそれのある箇所がない
○：設置されている
×：設置されていない</t>
  </si>
  <si>
    <t>○</t>
  </si>
  <si>
    <t>◆勾配は1/12以下であるか。</t>
  </si>
  <si>
    <t>◆ひさしはついているか。</t>
  </si>
  <si>
    <t>○：ついている
×：ついていない</t>
  </si>
  <si>
    <t>8</t>
  </si>
  <si>
    <t>○転落の恐れのある箇所に転落防止できる構造の柵が設置されているか。</t>
  </si>
  <si>
    <t>－：転落のおそれのある箇所がない
○：設置されている
×：設置されていない</t>
  </si>
  <si>
    <t>◆勾配は1/12以下であるか。</t>
  </si>
  <si>
    <t>9</t>
  </si>
  <si>
    <t>ボーディングブリッジ</t>
  </si>
  <si>
    <t>○乗降口・通路幅は90cm以上となっているか。</t>
  </si>
  <si>
    <r>
      <t>○：</t>
    </r>
    <r>
      <rPr>
        <sz val="10"/>
        <rFont val="ＭＳ ゴシック"/>
        <family val="3"/>
      </rPr>
      <t>90cm以上である
×：</t>
    </r>
    <r>
      <rPr>
        <sz val="10"/>
        <rFont val="ＭＳ ゴシック"/>
        <family val="3"/>
      </rPr>
      <t>90cm未満である</t>
    </r>
  </si>
  <si>
    <t>○：敷設されている
×：敷設されていない</t>
  </si>
  <si>
    <t>○係員による開放が行われない扉は自動式の引き戸か。</t>
  </si>
  <si>
    <t>○：左記に該当する
×：左記に該当しない</t>
  </si>
  <si>
    <t>10</t>
  </si>
  <si>
    <t>1</t>
  </si>
  <si>
    <t>2</t>
  </si>
  <si>
    <t>4</t>
  </si>
  <si>
    <t>5</t>
  </si>
  <si>
    <t>6</t>
  </si>
  <si>
    <t>7</t>
  </si>
  <si>
    <t>2</t>
  </si>
  <si>
    <t>ｐ.115</t>
  </si>
  <si>
    <t>○：なっている
×：なっていない</t>
  </si>
  <si>
    <t>○</t>
  </si>
  <si>
    <t>4</t>
  </si>
  <si>
    <t>―</t>
  </si>
  <si>
    <r>
      <t xml:space="preserve">○
</t>
    </r>
    <r>
      <rPr>
        <sz val="9"/>
        <rFont val="ＭＳ Ｐゴシック"/>
        <family val="3"/>
      </rPr>
      <t>（案内情報）</t>
    </r>
  </si>
  <si>
    <t>ｐ.128</t>
  </si>
  <si>
    <t>ベビーチェア</t>
  </si>
  <si>
    <t>ｐ.127</t>
  </si>
  <si>
    <t>○：ある
×：ない</t>
  </si>
  <si>
    <t>4</t>
  </si>
  <si>
    <t>⑫乗船券販売所、案内所等の窓口</t>
  </si>
  <si>
    <t>3</t>
  </si>
  <si>
    <t>4</t>
  </si>
  <si>
    <t>ｐ.131</t>
  </si>
  <si>
    <t>5</t>
  </si>
  <si>
    <t>◆有人の窓口があるか。</t>
  </si>
  <si>
    <t>6</t>
  </si>
  <si>
    <t>No.</t>
  </si>
  <si>
    <t>2</t>
  </si>
  <si>
    <t>－</t>
  </si>
  <si>
    <t>－</t>
  </si>
  <si>
    <t>事前の情報提供</t>
  </si>
  <si>
    <t>○：５以上である
×：５未満である</t>
  </si>
  <si>
    <t>○出入口幅が車いす使用者の通行を考慮して90cm以上となっている乗船ゲートは1か所以上設置されているか。</t>
  </si>
  <si>
    <t>ｐ.105</t>
  </si>
  <si>
    <t>◆波浪に対して揺れにくい構造であるか。</t>
  </si>
  <si>
    <t>傾斜路・エレベーター・エスカレーターの誘導サイン</t>
  </si>
  <si>
    <t>○乗船券販売所等の運航情報の内容は十分であるか。
（①乗船ゲート、②旅客船種別、③行き先、④出港時間）</t>
  </si>
  <si>
    <t>○：電動式である
○：引き戸である
×：引き戸ではない</t>
  </si>
  <si>
    <t>○：確認できる
×：確認できない</t>
  </si>
  <si>
    <t>判定基準</t>
  </si>
  <si>
    <t>備考欄（コメント・意見等）</t>
  </si>
  <si>
    <t>評価年月日</t>
  </si>
  <si>
    <t>評価項目</t>
  </si>
  <si>
    <t>○高齢者や障害者が円滑に移動することを可能にする傾斜路またはエレベーターが設置されているか。ただし、構造上の理由により傾斜路またはエレベーターを設置することが困難である場合は、エスカレーター等が設置されているか。</t>
  </si>
  <si>
    <t>○摺動部は安全に配慮した構造とし、その接続する通路との色の明度、色相または彩度の差が大きいことによりその存在を容易に識別できるものであるか。</t>
  </si>
  <si>
    <t>○タラップには傾斜路または昇降装置を設置しているか。</t>
  </si>
  <si>
    <t>◆開閉ボタンまたは棒状ハンドルは使いやすい位置に設置されているか（車いす使用者が近づいて操作できる位置に設置されているか）。</t>
  </si>
  <si>
    <t>○おむつ交換シートがあるか（多機能トイレまたは男女トイレそれぞれ）。</t>
  </si>
  <si>
    <t>○進入可能なエスカレーターの乗り口端部において、当該エスカレーターの行き先および上下方向を知らせる音声案内装置が設置されているか。</t>
  </si>
  <si>
    <t>○ターミナル敷地内の公共交通機関発着場所または駐車場から、旅客船ターミナル出入口、乗船券販売所を経由して乗下船口までの経路を確認できるか。また、旅客船ターミナル施設出入口から乗船券販売所を経由して乗下船口に至る経路を確認できるか。</t>
  </si>
  <si>
    <t>板面の見やすさ</t>
  </si>
  <si>
    <t>○トイレ（多機能トイレ、一般便房等）にベビーチェアがあるか。</t>
  </si>
  <si>
    <t>○休憩等設備があることを示すJIS Z8210 （案内用図記号）等の図記号があるか。</t>
  </si>
  <si>
    <t>○乗船券販売所、案内所等があることを示すJIS Z8210 （案内用図記号）等の図記号があるか。</t>
  </si>
  <si>
    <t>【評価対象選定指標】　○公共用通路等からの経路に階段があるか。</t>
  </si>
  <si>
    <t>○公共用通路等からの経路上に、視覚障害者誘導用ブロックが連続して敷設されているか。</t>
  </si>
  <si>
    <t>③公共用通路等からの経路、乗下船経路における誘導サイン等</t>
  </si>
  <si>
    <t>○公共用通路等からの経路、乗下船経路の誘導サインは連続的にわかりやすく設置されているか（分岐・曲がり角ごとに設置されているか。また、直進経路が続く場合には20mごとを目安に車いす使用者でも見つけやすい位置に連続的に設置されているか）。</t>
  </si>
  <si>
    <t>◆遅延情報等（遅れ状況、遅延理由、出港再開予定時刻、振替輸送状況等）が文字により提供されているか。</t>
  </si>
  <si>
    <t>①公共用通路等からの経路</t>
  </si>
  <si>
    <t>○ガラス窓等によりエレベーターのかご内が内外から見通せるか。</t>
  </si>
  <si>
    <t>◆音声案内は、周囲の騒音があっても2～3m離れた位置からでも聞き取れるか。また、音源錯誤がないか。</t>
  </si>
  <si>
    <t>○：筆談用具があり、表示されている
×：筆談用具がない、または表示されてない</t>
  </si>
  <si>
    <t>○：敷設されている
×：敷設されていない、または不連続に敷設されている
　（→以下、10.視覚障害者誘導用ブロックの評価不要）</t>
  </si>
  <si>
    <t>○：傾斜路およびエレベーターが設置されている
　　（→以下、「2.傾斜路」、「3：エレベーター」、「5.階段」、
　　　「6.視覚障害者誘導用ブロック」を評価する）
○：傾斜路が設置されている（→以下、「2.傾斜路」、「5.階段」、
　　　「6.視覚障害者誘導用ブロック」を評価する）</t>
  </si>
  <si>
    <t>○：エレベーターが設置されている（→以下、「3：エレベーター」、
　　　「5.階段」、「6.視覚障害者誘導用ブロック」を評価する）
○：傾斜路もエレベーターも設置されていないが、エスカレーターが
　　設置されている（→以下、「4.エスカレーター」、「5.階段」、
　　「6.視覚障害者誘導用ブロック」を評価する）
×：上記のいずれも設置されていない</t>
  </si>
  <si>
    <r>
      <t>－：ない（→以下、「5.階段」の評価不要）
○：ある</t>
    </r>
  </si>
  <si>
    <r>
      <rPr>
        <sz val="10"/>
        <color indexed="8"/>
        <rFont val="ＭＳ ゴシック"/>
        <family val="3"/>
      </rPr>
      <t>－：ない（→以下、「1.段差解消の程度」から「5.階段」の評価不要）
○：ある</t>
    </r>
  </si>
  <si>
    <r>
      <rPr>
        <sz val="10"/>
        <color indexed="8"/>
        <rFont val="ＭＳ ゴシック"/>
        <family val="3"/>
      </rPr>
      <t>－</t>
    </r>
    <r>
      <rPr>
        <sz val="10"/>
        <rFont val="ＭＳ ゴシック"/>
        <family val="3"/>
      </rPr>
      <t>：ない（→以下、「1.段差解消の程度」から「5.階段」の評価不要）
○：ある</t>
    </r>
  </si>
  <si>
    <t>○：敷設されている
×：敷設されていない、または不連続に敷設されている
　（→以下、「6.視覚障害者誘導用ブロック」の評価不要）</t>
  </si>
  <si>
    <r>
      <t>－：ない
　（→以下、「6.乗船ゲート」の評価不要）
○：ある</t>
    </r>
  </si>
  <si>
    <t>－：利用しない
（→以下、「7.桟橋・岸壁と連絡橋」の評価不要）
○：利用する</t>
  </si>
  <si>
    <t>○高齢者や低身長者に配慮した手すりがあるか。</t>
  </si>
  <si>
    <t>－：利用しない
（→以下、「9.ボーディングブリッジ」の評価不要）
○：利用する</t>
  </si>
  <si>
    <t>－：利用しない（→以下、「8.タラップ」の評価不要）
○：利用する</t>
  </si>
  <si>
    <t>○旅客船ターミナル出入口、乗船券販売所、乗下船口等の位置を視覚障害者に示すための点字による案内板または触知案内図（その他これに類する設備）が設置され、そこまで誘導ブロックが敷設されているか。</t>
  </si>
  <si>
    <t>○誘導サインが、外光や照明の配置により見にくくないか。</t>
  </si>
  <si>
    <t>◆遅延情報等（遅れ状況、遅延理由、出港再開予定時刻、振替輸送状況等）が音声により提供されているか。</t>
  </si>
  <si>
    <t>－：施設まで誘導する案内情報がなくても施設配置がすぐに
　　確認できる
　（→以下、評価不要）
○：確認できない</t>
  </si>
  <si>
    <t>－：高低差がない、または傾斜路、エレベーター、
　　エスカレーターがない
○：設置されている
×：設置されていない</t>
  </si>
  <si>
    <t>○時刻表は見やすい配色・表記となっているか（赤色と黒色、赤色と緑色、ピンク色と水色等、明度差のない色の組み合わせは避けているか）。</t>
  </si>
  <si>
    <t>○運賃表は見やすい配色・表記となっているか（赤色と黒色、赤色と緑色、ピンク色と水色等、明度差のない色の組み合わせは避けているか）。</t>
  </si>
  <si>
    <t>○乗船券販売所等の運航情報は見やすい配色・表記となっているか（赤色と黒色、赤色と緑色、ピンク色と水色等、明度差のない色の組み合わせは避けているか）。</t>
  </si>
  <si>
    <t>○図記号等は、外光や照明の配置により見にくくないか。</t>
  </si>
  <si>
    <t>○1つ以上のトイレにおいて、トイレ便房内の便器洗浄ボタン・呼出しボタン・紙巻器の形状・色・配置はJIS S0026（公共トイレにおける便房内操作部の形状、色、配置及び器具の配置）に準拠しているか。</t>
  </si>
  <si>
    <t>○多機能トイレへの出入りの際、車いす使用者の円滑な移動が可能か（段差はないか）。</t>
  </si>
  <si>
    <t>○図記号等は、外光や照明の配置により見にくくないか。</t>
  </si>
  <si>
    <t>○操作しやすい引き戸であるか。</t>
  </si>
  <si>
    <t>○多機能トイレには手すりが適切に配置されているか。</t>
  </si>
  <si>
    <t>○乳幼児対応設備（または設備が設置されている箇所）への出入りの際、ベビーカーでの円滑な移動が可能か（段差はないか）。</t>
  </si>
  <si>
    <t>対象ターミナル名</t>
  </si>
  <si>
    <t>対象者欄</t>
  </si>
  <si>
    <t>○摺動部は安全に配慮した構造とし、その接続する通路との色の明度、色相または彩度の差が大きいことによりその存在を容易に識別できるものであるか。</t>
  </si>
  <si>
    <t>○ターミナル施設から全ての乗降用施設に至る経路に視覚障害者用誘導用ブロックが敷設されているか。また、連絡橋の入口部分に点状ブロックが敷設されているか。</t>
  </si>
  <si>
    <t>－：扉がない、または扉の開閉は係員が行う
○：自動式の引き戸である
×：自動式の引き戸ではない</t>
  </si>
  <si>
    <t>○公共用通路等からの経路、乗下船経路で傾斜路、エレベーターまたはエスカレーターを使う場合の経路の案内が連続的にわかりやすく設置されているか（分岐・曲がり角ごとに設置されているか。また、直進経路が続く場合には20mごとを目安に車いす使用者でも見つけやすい位置に連続的に設置されているか）。</t>
  </si>
  <si>
    <t>◇</t>
  </si>
  <si>
    <t>◇</t>
  </si>
  <si>
    <t>◇</t>
  </si>
  <si>
    <t>◇</t>
  </si>
  <si>
    <t>ボタン・紙巻器</t>
  </si>
  <si>
    <t>旅客船やターミナル施設、施設までのアクセス経路のバリアフリー情報等について、利用者へインターネットやガイドブック等で情報発信を行っているか。</t>
  </si>
  <si>
    <t>○ターミナル敷地内の公共交通機関発着場所または駐車場から旅客船ターミナル出入口までの経路（以下、「公共用通路等からの経路」という）に高低差があるか。</t>
  </si>
  <si>
    <t>○旅客船ターミナル施設出入口から乗船券販売所を経由して乗下船口に至る経路（以下、「乗下船経路」という）に高低差があるか。</t>
  </si>
  <si>
    <t>評価指標</t>
  </si>
  <si>
    <t>①</t>
  </si>
  <si>
    <t>②</t>
  </si>
  <si>
    <t>③</t>
  </si>
  <si>
    <t>④</t>
  </si>
  <si>
    <t>⑤</t>
  </si>
  <si>
    <t>⑥</t>
  </si>
  <si>
    <t>⑦</t>
  </si>
  <si>
    <t>⑧</t>
  </si>
  <si>
    <t>⑨</t>
  </si>
  <si>
    <t>⑩</t>
  </si>
  <si>
    <t>○</t>
  </si>
  <si>
    <t>2</t>
  </si>
  <si>
    <t>傾斜路</t>
  </si>
  <si>
    <t>◇</t>
  </si>
  <si>
    <t>◆音声案内は、周囲の騒音があっても2～3m離れた位置からでも聞き取れるか。また、音源錯誤がないか。</t>
  </si>
  <si>
    <t>◇</t>
  </si>
  <si>
    <t>◇</t>
  </si>
  <si>
    <t>桟橋・岸壁と連絡橋</t>
  </si>
  <si>
    <t>○摺動部は安全に配慮した構造とし、その接続する通路との色の明度、色相または彩度の差が大きいことによりその存在を容易に識別できるものであるか。</t>
  </si>
  <si>
    <t>○高齢者や低身長者に配慮した手すりがあるか。</t>
  </si>
  <si>
    <t>○水面等への転落の恐れのある箇所に転落防止設備が設置されているか。</t>
  </si>
  <si>
    <t>◆勾配は1/12以下であるか。</t>
  </si>
  <si>
    <t>◇</t>
  </si>
  <si>
    <t>◆波浪に対して揺れにくい構造であるか。</t>
  </si>
  <si>
    <t>◇</t>
  </si>
  <si>
    <t>6</t>
  </si>
  <si>
    <t>○乗船券販売所等の運航情報は見やすい配色・表記となっているか（赤色と黒色、赤色と緑色、ピンク色と水色等、明度差のない色の組み合わせは避けているか）。</t>
  </si>
  <si>
    <t>○</t>
  </si>
  <si>
    <t>4</t>
  </si>
  <si>
    <t>◇</t>
  </si>
  <si>
    <t>◆遅延情報等（遅れ状況、遅延理由、出港再開予定時刻、振替輸送状況等）が音声により提供されているか。</t>
  </si>
  <si>
    <t>ベビーチェア</t>
  </si>
  <si>
    <t>◇</t>
  </si>
  <si>
    <t>○救護室があるか。</t>
  </si>
  <si>
    <t>AED</t>
  </si>
  <si>
    <t>○AEDが設置されているか。</t>
  </si>
  <si>
    <t>◇</t>
  </si>
  <si>
    <t>判定</t>
  </si>
  <si>
    <t>Count○ 1&amp;2</t>
  </si>
  <si>
    <t>Count ◇ 1&amp;2</t>
  </si>
  <si>
    <t>案内情報_個別集計</t>
  </si>
  <si>
    <t>Count○ 1</t>
  </si>
  <si>
    <t>Count○ 2</t>
  </si>
  <si>
    <t>Count ◇ 1</t>
  </si>
  <si>
    <t>○の1の数（分子）</t>
  </si>
  <si>
    <t>①</t>
  </si>
  <si>
    <t>②</t>
  </si>
  <si>
    <t>③</t>
  </si>
  <si>
    <t>④</t>
  </si>
  <si>
    <t>⑤</t>
  </si>
  <si>
    <t>⑥</t>
  </si>
  <si>
    <t>⑦</t>
  </si>
  <si>
    <t>⑧</t>
  </si>
  <si>
    <t>⑨</t>
  </si>
  <si>
    <t>⑩</t>
  </si>
  <si>
    <t>◇の1の数（分子）</t>
  </si>
  <si>
    <t>○の2の数</t>
  </si>
  <si>
    <t>①</t>
  </si>
  <si>
    <t>②</t>
  </si>
  <si>
    <t>③</t>
  </si>
  <si>
    <t>④</t>
  </si>
  <si>
    <t>⑤</t>
  </si>
  <si>
    <t>⑥</t>
  </si>
  <si>
    <t>⑦</t>
  </si>
  <si>
    <t>⑧</t>
  </si>
  <si>
    <t>⑨</t>
  </si>
  <si>
    <t>⑩</t>
  </si>
  <si>
    <t>○・◇の分母（入力した項目数）</t>
  </si>
  <si>
    <t>①</t>
  </si>
  <si>
    <t>②</t>
  </si>
  <si>
    <t>③</t>
  </si>
  <si>
    <t>④</t>
  </si>
  <si>
    <t>⑤</t>
  </si>
  <si>
    <t>⑥</t>
  </si>
  <si>
    <t>⑦</t>
  </si>
  <si>
    <t>⑧</t>
  </si>
  <si>
    <t>⑨</t>
  </si>
  <si>
    <t>⑩</t>
  </si>
  <si>
    <t>付加</t>
  </si>
  <si>
    <t>グラフ用</t>
  </si>
  <si>
    <t>②肢体不自由者
（車いす使用者）</t>
  </si>
  <si>
    <t>⑦知的、精神、発達障害者</t>
  </si>
  <si>
    <t>総括表</t>
  </si>
  <si>
    <t>①</t>
  </si>
  <si>
    <t>②</t>
  </si>
  <si>
    <t>③</t>
  </si>
  <si>
    <t>④</t>
  </si>
  <si>
    <t>⑤</t>
  </si>
  <si>
    <t>⑥</t>
  </si>
  <si>
    <t>⑦</t>
  </si>
  <si>
    <t>⑧</t>
  </si>
  <si>
    <t>⑨</t>
  </si>
  <si>
    <t>⑩</t>
  </si>
  <si>
    <t>移動のしやすさ付加</t>
  </si>
  <si>
    <t>案内情報のわかりやすさ付加</t>
  </si>
  <si>
    <t>施設や設備の使いやすさ付加</t>
  </si>
  <si>
    <t>①</t>
  </si>
  <si>
    <t>②</t>
  </si>
  <si>
    <t>⑦</t>
  </si>
  <si>
    <t>⑧</t>
  </si>
  <si>
    <t>⑨</t>
  </si>
  <si>
    <t>⑩</t>
  </si>
  <si>
    <t>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</si>
</sst>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General"/>
    <numFmt numFmtId="177" formatCode="&quot;Yes&quot;;&quot;Yes&quot;;&quot;No&quot;"/>
    <numFmt numFmtId="178" formatCode="&quot;True&quot;;&quot;True&quot;;&quot;False&quot;"/>
    <numFmt numFmtId="179" formatCode="&quot;On&quot;;&quot;On&quot;;&quot;Off&quot;"/>
    <numFmt numFmtId="180" formatCode="[$€-2]\ #,##0.00_);[Red]\([$€-2]\ #,##0.00\)"/>
  </numFmts>
  <fonts count="92">
    <font>
      <sz val="11"/>
      <name val="ＭＳ Ｐゴシック"/>
      <family val="3"/>
    </font>
    <font>
      <sz val="6"/>
      <name val="ＭＳ Ｐゴシック"/>
      <family val="3"/>
    </font>
    <font>
      <sz val="11"/>
      <name val="ＭＳ ゴシック"/>
      <family val="3"/>
    </font>
    <font>
      <sz val="10"/>
      <name val="ＭＳ Ｐゴシック"/>
      <family val="3"/>
    </font>
    <font>
      <b/>
      <sz val="22"/>
      <name val="ＭＳ Ｐゴシック"/>
      <family val="3"/>
    </font>
    <font>
      <b/>
      <sz val="22"/>
      <name val="ＭＳ ゴシック"/>
      <family val="3"/>
    </font>
    <font>
      <sz val="9"/>
      <name val="ＭＳ Ｐゴシック"/>
      <family val="3"/>
    </font>
    <font>
      <sz val="8"/>
      <name val="ＭＳ Ｐゴシック"/>
      <family val="3"/>
    </font>
    <font>
      <b/>
      <sz val="22"/>
      <name val="HGS創英角ｺﾞｼｯｸUB"/>
      <family val="3"/>
    </font>
    <font>
      <b/>
      <sz val="10"/>
      <name val="ＭＳ Ｐゴシック"/>
      <family val="3"/>
    </font>
    <font>
      <b/>
      <sz val="11"/>
      <color indexed="12"/>
      <name val="ＭＳ Ｐゴシック"/>
      <family val="3"/>
    </font>
    <font>
      <b/>
      <sz val="16"/>
      <color indexed="10"/>
      <name val="ＭＳ Ｐゴシック"/>
      <family val="3"/>
    </font>
    <font>
      <b/>
      <sz val="16"/>
      <name val="ＭＳ Ｐゴシック"/>
      <family val="3"/>
    </font>
    <font>
      <sz val="14"/>
      <name val="ＭＳ Ｐゴシック"/>
      <family val="3"/>
    </font>
    <font>
      <b/>
      <sz val="16"/>
      <name val="ＭＳ ゴシック"/>
      <family val="3"/>
    </font>
    <font>
      <sz val="14"/>
      <name val="ＭＳ ゴシック"/>
      <family val="3"/>
    </font>
    <font>
      <sz val="10"/>
      <name val="ＭＳ ゴシック"/>
      <family val="3"/>
    </font>
    <font>
      <sz val="12"/>
      <name val="ＭＳ Ｐゴシック"/>
      <family val="3"/>
    </font>
    <font>
      <sz val="10"/>
      <color indexed="8"/>
      <name val="ＭＳ ゴシック"/>
      <family val="3"/>
    </font>
    <font>
      <sz val="10"/>
      <color indexed="10"/>
      <name val="ＭＳ ゴシック"/>
      <family val="3"/>
    </font>
    <font>
      <sz val="11"/>
      <color indexed="10"/>
      <name val="ＭＳ ゴシック"/>
      <family val="3"/>
    </font>
    <font>
      <sz val="11"/>
      <color indexed="8"/>
      <name val="ＭＳ ゴシック"/>
      <family val="3"/>
    </font>
    <font>
      <sz val="14"/>
      <color indexed="11"/>
      <name val="ＭＳ Ｐゴシック"/>
      <family val="3"/>
    </font>
    <font>
      <sz val="14"/>
      <color indexed="8"/>
      <name val="ＭＳ Ｐゴシック"/>
      <family val="3"/>
    </font>
    <font>
      <sz val="9"/>
      <color indexed="8"/>
      <name val="ＭＳ Ｐゴシック"/>
      <family val="3"/>
    </font>
    <font>
      <strike/>
      <sz val="14"/>
      <name val="ＭＳ Ｐゴシック"/>
      <family val="3"/>
    </font>
    <font>
      <strike/>
      <sz val="14"/>
      <color indexed="11"/>
      <name val="ＭＳ Ｐゴシック"/>
      <family val="3"/>
    </font>
    <font>
      <strike/>
      <sz val="14"/>
      <color indexed="8"/>
      <name val="ＭＳ Ｐゴシック"/>
      <family val="3"/>
    </font>
    <font>
      <sz val="10"/>
      <color indexed="12"/>
      <name val="ＭＳ ゴシック"/>
      <family val="3"/>
    </font>
    <font>
      <sz val="10"/>
      <color indexed="12"/>
      <name val="ＭＳ Ｐゴシック"/>
      <family val="3"/>
    </font>
    <font>
      <sz val="10"/>
      <color indexed="8"/>
      <name val="ＭＳ Ｐゴシック"/>
      <family val="3"/>
    </font>
    <font>
      <sz val="9"/>
      <color indexed="11"/>
      <name val="ＭＳ Ｐゴシック"/>
      <family val="3"/>
    </font>
    <font>
      <strike/>
      <sz val="10"/>
      <color indexed="11"/>
      <name val="ＭＳ ゴシック"/>
      <family val="3"/>
    </font>
    <font>
      <b/>
      <sz val="11"/>
      <name val="ＭＳ Ｐゴシック"/>
      <family val="3"/>
    </font>
    <font>
      <b/>
      <sz val="14"/>
      <name val="ＭＳ Ｐゴシック"/>
      <family val="3"/>
    </font>
    <font>
      <sz val="14"/>
      <color indexed="10"/>
      <name val="ＭＳ Ｐゴシック"/>
      <family val="3"/>
    </font>
    <font>
      <b/>
      <sz val="22"/>
      <color indexed="10"/>
      <name val="ＭＳ ゴシック"/>
      <family val="3"/>
    </font>
    <font>
      <sz val="11"/>
      <color indexed="12"/>
      <name val="ＭＳ Ｐゴシック"/>
      <family val="3"/>
    </font>
    <font>
      <sz val="11"/>
      <color indexed="10"/>
      <name val="ＭＳ Ｐゴシック"/>
      <family val="3"/>
    </font>
    <font>
      <b/>
      <sz val="22"/>
      <color indexed="12"/>
      <name val="ＭＳ Ｐゴシック"/>
      <family val="3"/>
    </font>
    <font>
      <b/>
      <sz val="16"/>
      <color indexed="12"/>
      <name val="ＭＳ Ｐゴシック"/>
      <family val="3"/>
    </font>
    <font>
      <strike/>
      <sz val="11"/>
      <color indexed="12"/>
      <name val="ＭＳ Ｐゴシック"/>
      <family val="3"/>
    </font>
    <font>
      <strike/>
      <sz val="11"/>
      <name val="ＭＳ Ｐゴシック"/>
      <family val="3"/>
    </font>
    <font>
      <u val="single"/>
      <sz val="9.35"/>
      <color indexed="12"/>
      <name val="ＭＳ Ｐゴシック"/>
      <family val="3"/>
    </font>
    <font>
      <u val="single"/>
      <sz val="9.35"/>
      <color indexed="36"/>
      <name val="ＭＳ Ｐゴシック"/>
      <family val="3"/>
    </font>
    <font>
      <sz val="12"/>
      <color indexed="8"/>
      <name val="ＭＳ Ｐゴシック"/>
      <family val="3"/>
    </font>
    <font>
      <sz val="8"/>
      <color indexed="8"/>
      <name val="ＭＳ Ｐゴシック"/>
      <family val="3"/>
    </font>
    <font>
      <sz val="9.25"/>
      <color indexed="8"/>
      <name val="ＭＳ Ｐゴシック"/>
      <family val="3"/>
    </font>
    <font>
      <sz val="14"/>
      <name val="HGS創英角ｺﾞｼｯｸUB"/>
      <family val="3"/>
    </font>
    <font>
      <sz val="12"/>
      <name val="ＭＳ ゴシック"/>
      <family val="3"/>
    </font>
    <font>
      <sz val="12"/>
      <name val="HGS創英角ｺﾞｼｯｸUB"/>
      <family val="3"/>
    </font>
    <font>
      <sz val="12"/>
      <name val="HG創英角ｺﾞｼｯｸUB"/>
      <family val="3"/>
    </font>
    <font>
      <sz val="11"/>
      <color indexed="8"/>
      <name val="ＭＳ Ｐゴシック"/>
      <family val="3"/>
    </font>
    <font>
      <sz val="14"/>
      <color indexed="12"/>
      <name val="ＭＳ Ｐゴシック"/>
      <family val="3"/>
    </font>
    <font>
      <strike/>
      <sz val="14"/>
      <color indexed="12"/>
      <name val="ＭＳ Ｐゴシック"/>
      <family val="3"/>
    </font>
    <font>
      <sz val="16"/>
      <name val="HGS創英角ｺﾞｼｯｸUB"/>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b/>
      <sz val="14"/>
      <color indexed="10"/>
      <name val="ＭＳ Ｐゴシック"/>
      <family val="3"/>
    </font>
    <font>
      <sz val="12"/>
      <color indexed="12"/>
      <name val="ＭＳ ゴシック"/>
      <family val="3"/>
    </font>
    <font>
      <sz val="9"/>
      <color indexed="12"/>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thin"/>
      <right>
        <color indexed="63"/>
      </right>
      <top style="thin"/>
      <bottom>
        <color indexed="63"/>
      </bottom>
    </border>
    <border>
      <left style="medium"/>
      <right style="medium"/>
      <top>
        <color indexed="63"/>
      </top>
      <bottom style="thin"/>
    </border>
    <border>
      <left style="medium"/>
      <right style="medium"/>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medium"/>
      <right style="medium"/>
      <top style="thin"/>
      <bottom style="medium"/>
    </border>
    <border>
      <left style="medium"/>
      <right style="medium"/>
      <top style="medium"/>
      <bottom style="thin"/>
    </border>
    <border>
      <left style="medium"/>
      <right style="thin"/>
      <top style="thin"/>
      <bottom>
        <color indexed="63"/>
      </bottom>
    </border>
    <border>
      <left style="thin"/>
      <right style="medium"/>
      <top style="thin"/>
      <bottom style="thin"/>
    </border>
    <border>
      <left style="medium"/>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medium"/>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44" fillId="0" borderId="0" applyNumberFormat="0" applyFill="0" applyBorder="0" applyAlignment="0" applyProtection="0"/>
    <xf numFmtId="0" fontId="91" fillId="32" borderId="0" applyNumberFormat="0" applyBorder="0" applyAlignment="0" applyProtection="0"/>
  </cellStyleXfs>
  <cellXfs count="408">
    <xf numFmtId="0" fontId="0" fillId="0" borderId="0" xfId="0" applyAlignment="1">
      <alignment/>
    </xf>
    <xf numFmtId="0" fontId="0" fillId="0" borderId="0" xfId="0" applyFont="1" applyFill="1" applyBorder="1" applyAlignment="1">
      <alignment vertical="center" textRotation="255"/>
    </xf>
    <xf numFmtId="49" fontId="0" fillId="0" borderId="0" xfId="0" applyNumberFormat="1" applyFont="1" applyAlignment="1">
      <alignment vertical="center" textRotation="255"/>
    </xf>
    <xf numFmtId="0" fontId="0" fillId="0" borderId="0" xfId="0" applyFont="1" applyAlignment="1">
      <alignment vertical="center"/>
    </xf>
    <xf numFmtId="0" fontId="2" fillId="0" borderId="0" xfId="0" applyFont="1" applyAlignment="1">
      <alignment vertical="center"/>
    </xf>
    <xf numFmtId="176" fontId="3" fillId="0" borderId="0" xfId="0" applyNumberFormat="1" applyFont="1" applyAlignment="1">
      <alignment horizontal="center" vertical="center" wrapText="1"/>
    </xf>
    <xf numFmtId="0" fontId="0" fillId="0" borderId="0" xfId="0" applyFont="1" applyAlignment="1">
      <alignment horizontal="center" vertical="center"/>
    </xf>
    <xf numFmtId="49" fontId="2" fillId="0" borderId="0" xfId="0" applyNumberFormat="1" applyFont="1" applyAlignment="1">
      <alignment vertical="center"/>
    </xf>
    <xf numFmtId="0" fontId="4" fillId="0" borderId="0" xfId="0" applyFont="1" applyAlignment="1">
      <alignment vertical="center"/>
    </xf>
    <xf numFmtId="49" fontId="5" fillId="0" borderId="0" xfId="0" applyNumberFormat="1" applyFont="1" applyAlignment="1">
      <alignment/>
    </xf>
    <xf numFmtId="0" fontId="6" fillId="0" borderId="10" xfId="0" applyFont="1" applyBorder="1" applyAlignment="1">
      <alignment horizontal="center" vertical="center" textRotation="255"/>
    </xf>
    <xf numFmtId="0" fontId="6" fillId="0" borderId="10" xfId="0" applyFont="1" applyBorder="1" applyAlignment="1">
      <alignment horizontal="center" vertical="center" textRotation="255" wrapText="1"/>
    </xf>
    <xf numFmtId="49" fontId="8" fillId="0" borderId="0" xfId="0" applyNumberFormat="1" applyFont="1" applyFill="1" applyBorder="1" applyAlignment="1">
      <alignment/>
    </xf>
    <xf numFmtId="49" fontId="8" fillId="0" borderId="0" xfId="0" applyNumberFormat="1" applyFont="1" applyAlignment="1">
      <alignment vertical="center"/>
    </xf>
    <xf numFmtId="0" fontId="5" fillId="0" borderId="0" xfId="0" applyFont="1" applyAlignment="1">
      <alignment/>
    </xf>
    <xf numFmtId="0" fontId="9" fillId="0" borderId="0" xfId="0" applyFont="1" applyAlignment="1">
      <alignment horizontal="center" vertical="center" wrapText="1"/>
    </xf>
    <xf numFmtId="0" fontId="10" fillId="0" borderId="0" xfId="0" applyFont="1" applyFill="1" applyAlignment="1">
      <alignment horizontal="center" vertical="center"/>
    </xf>
    <xf numFmtId="0" fontId="3" fillId="0" borderId="0" xfId="0" applyFont="1" applyBorder="1" applyAlignment="1">
      <alignment horizontal="center" vertical="center" textRotation="255" wrapText="1"/>
    </xf>
    <xf numFmtId="49" fontId="11" fillId="0" borderId="0" xfId="0" applyNumberFormat="1" applyFont="1" applyFill="1" applyBorder="1" applyAlignment="1">
      <alignment horizontal="center" vertical="center"/>
    </xf>
    <xf numFmtId="49" fontId="12"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xf>
    <xf numFmtId="0" fontId="3" fillId="0" borderId="0" xfId="0" applyFont="1" applyAlignment="1">
      <alignment horizontal="center" vertical="center" wrapText="1"/>
    </xf>
    <xf numFmtId="49" fontId="15" fillId="0" borderId="0" xfId="0" applyNumberFormat="1" applyFont="1" applyAlignment="1">
      <alignment/>
    </xf>
    <xf numFmtId="0" fontId="13" fillId="0" borderId="0" xfId="0" applyFont="1" applyFill="1" applyAlignment="1">
      <alignment/>
    </xf>
    <xf numFmtId="0" fontId="13" fillId="0" borderId="0" xfId="0" applyFont="1" applyAlignment="1">
      <alignment/>
    </xf>
    <xf numFmtId="0" fontId="16" fillId="0" borderId="11" xfId="0" applyFont="1" applyFill="1" applyBorder="1" applyAlignment="1">
      <alignment horizontal="center" vertical="center" textRotation="255" wrapText="1"/>
    </xf>
    <xf numFmtId="0" fontId="2" fillId="0" borderId="11" xfId="0" applyFont="1" applyFill="1" applyBorder="1" applyAlignment="1">
      <alignment vertical="center" textRotation="255"/>
    </xf>
    <xf numFmtId="49" fontId="2" fillId="0" borderId="10" xfId="0" applyNumberFormat="1" applyFont="1" applyBorder="1" applyAlignment="1">
      <alignment horizontal="center" vertical="center" wrapText="1"/>
    </xf>
    <xf numFmtId="0" fontId="2" fillId="0" borderId="11" xfId="0" applyFont="1" applyFill="1" applyBorder="1" applyAlignment="1">
      <alignment horizontal="center" vertical="center" textRotation="255"/>
    </xf>
    <xf numFmtId="49" fontId="2" fillId="0" borderId="12" xfId="0" applyNumberFormat="1" applyFont="1" applyBorder="1" applyAlignment="1">
      <alignment horizontal="center" vertical="center" wrapText="1"/>
    </xf>
    <xf numFmtId="0" fontId="16" fillId="0" borderId="10" xfId="0" applyFont="1" applyBorder="1" applyAlignment="1">
      <alignment vertical="center" wrapText="1"/>
    </xf>
    <xf numFmtId="176" fontId="3"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49" fontId="16" fillId="0" borderId="15" xfId="0" applyNumberFormat="1" applyFont="1" applyBorder="1" applyAlignment="1">
      <alignment vertical="center" wrapText="1"/>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20" fillId="0" borderId="0" xfId="0" applyFont="1" applyFill="1" applyBorder="1" applyAlignment="1">
      <alignment vertical="center" textRotation="255"/>
    </xf>
    <xf numFmtId="49" fontId="0"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18" fillId="0" borderId="10" xfId="0" applyFont="1" applyFill="1" applyBorder="1" applyAlignment="1">
      <alignment vertical="center" wrapText="1"/>
    </xf>
    <xf numFmtId="0" fontId="3" fillId="0" borderId="13" xfId="0" applyFont="1" applyFill="1" applyBorder="1" applyAlignment="1">
      <alignment horizontal="center" vertical="center" wrapText="1"/>
    </xf>
    <xf numFmtId="0" fontId="0" fillId="0" borderId="14" xfId="0" applyFont="1" applyFill="1" applyBorder="1" applyAlignment="1" applyProtection="1">
      <alignment horizontal="center" vertical="center" wrapText="1"/>
      <protection locked="0"/>
    </xf>
    <xf numFmtId="49" fontId="16" fillId="0" borderId="15" xfId="0" applyNumberFormat="1" applyFont="1" applyFill="1" applyBorder="1" applyAlignment="1">
      <alignment vertical="center" wrapText="1"/>
    </xf>
    <xf numFmtId="49" fontId="18" fillId="0" borderId="15" xfId="0" applyNumberFormat="1" applyFont="1" applyFill="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0" fillId="0" borderId="0" xfId="0" applyFont="1" applyFill="1" applyBorder="1" applyAlignment="1">
      <alignment horizontal="center" vertical="center" textRotation="255"/>
    </xf>
    <xf numFmtId="0" fontId="21" fillId="0" borderId="10" xfId="0" applyFont="1" applyBorder="1" applyAlignment="1">
      <alignment vertical="center" wrapText="1"/>
    </xf>
    <xf numFmtId="0" fontId="16" fillId="0" borderId="10" xfId="0" applyFont="1" applyFill="1" applyBorder="1" applyAlignment="1">
      <alignment vertical="center" wrapText="1"/>
    </xf>
    <xf numFmtId="49" fontId="11" fillId="0" borderId="0" xfId="0" applyNumberFormat="1" applyFont="1" applyFill="1" applyAlignment="1">
      <alignment/>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 fillId="0" borderId="0" xfId="0" applyFont="1" applyFill="1" applyBorder="1" applyAlignment="1">
      <alignment vertical="center" textRotation="255"/>
    </xf>
    <xf numFmtId="176" fontId="3" fillId="0" borderId="13" xfId="0" applyNumberFormat="1" applyFont="1" applyBorder="1" applyAlignment="1">
      <alignment horizontal="center" vertical="center" wrapText="1"/>
    </xf>
    <xf numFmtId="49" fontId="12" fillId="0" borderId="0" xfId="0" applyNumberFormat="1" applyFont="1" applyFill="1" applyAlignment="1">
      <alignment/>
    </xf>
    <xf numFmtId="0" fontId="30" fillId="0" borderId="10" xfId="0" applyFont="1" applyFill="1" applyBorder="1" applyAlignment="1">
      <alignment vertical="center" wrapText="1"/>
    </xf>
    <xf numFmtId="49" fontId="3" fillId="0" borderId="15" xfId="0" applyNumberFormat="1" applyFont="1" applyFill="1" applyBorder="1" applyAlignment="1">
      <alignment vertical="center" wrapText="1"/>
    </xf>
    <xf numFmtId="49" fontId="30" fillId="0" borderId="15"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 fillId="0" borderId="10" xfId="0" applyFont="1" applyBorder="1" applyAlignment="1">
      <alignment vertical="center" wrapText="1"/>
    </xf>
    <xf numFmtId="0" fontId="23" fillId="0" borderId="10" xfId="0" applyFont="1" applyBorder="1" applyAlignment="1">
      <alignment horizontal="center" vertical="center"/>
    </xf>
    <xf numFmtId="0" fontId="16" fillId="0" borderId="12" xfId="0" applyFont="1" applyBorder="1" applyAlignment="1">
      <alignment vertical="center" wrapText="1"/>
    </xf>
    <xf numFmtId="176" fontId="3" fillId="0" borderId="16"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49" fontId="18" fillId="0" borderId="15" xfId="0" applyNumberFormat="1" applyFont="1" applyBorder="1" applyAlignment="1">
      <alignment vertical="center" wrapText="1"/>
    </xf>
    <xf numFmtId="0" fontId="2" fillId="0" borderId="0" xfId="0" applyFont="1" applyFill="1" applyBorder="1" applyAlignment="1">
      <alignment vertical="center" textRotation="255" wrapText="1"/>
    </xf>
    <xf numFmtId="49" fontId="16"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28" fillId="0" borderId="0" xfId="0" applyFont="1" applyFill="1" applyBorder="1" applyAlignment="1">
      <alignment vertical="center" wrapText="1"/>
    </xf>
    <xf numFmtId="176" fontId="3"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16" fillId="0" borderId="0" xfId="0" applyNumberFormat="1" applyFont="1" applyFill="1" applyBorder="1" applyAlignment="1">
      <alignment vertical="center" wrapText="1"/>
    </xf>
    <xf numFmtId="49" fontId="28" fillId="0" borderId="0" xfId="0" applyNumberFormat="1" applyFont="1" applyFill="1" applyBorder="1" applyAlignment="1">
      <alignment vertical="center" wrapText="1"/>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13" fillId="0" borderId="0" xfId="0" applyFont="1" applyAlignment="1">
      <alignment horizontal="center" vertical="center"/>
    </xf>
    <xf numFmtId="0" fontId="2"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 fillId="0" borderId="0" xfId="0" applyFont="1" applyFill="1" applyBorder="1" applyAlignment="1">
      <alignment horizontal="center" vertical="center" textRotation="255"/>
    </xf>
    <xf numFmtId="0" fontId="16" fillId="0" borderId="12" xfId="0" applyFont="1" applyFill="1" applyBorder="1" applyAlignment="1">
      <alignment vertical="center" wrapText="1"/>
    </xf>
    <xf numFmtId="0" fontId="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8" fillId="0" borderId="10" xfId="0" applyFont="1" applyBorder="1" applyAlignment="1">
      <alignment vertical="center" wrapText="1"/>
    </xf>
    <xf numFmtId="0" fontId="0" fillId="0" borderId="18" xfId="0" applyFont="1" applyFill="1" applyBorder="1" applyAlignment="1">
      <alignment horizontal="center" vertical="center"/>
    </xf>
    <xf numFmtId="49" fontId="16" fillId="0" borderId="19" xfId="0" applyNumberFormat="1" applyFont="1" applyBorder="1" applyAlignment="1">
      <alignment vertical="center" wrapText="1"/>
    </xf>
    <xf numFmtId="0" fontId="18" fillId="0" borderId="20" xfId="0" applyFont="1" applyBorder="1" applyAlignment="1">
      <alignment vertical="center" wrapText="1"/>
    </xf>
    <xf numFmtId="176" fontId="3" fillId="0" borderId="21" xfId="0" applyNumberFormat="1" applyFont="1" applyFill="1" applyBorder="1" applyAlignment="1">
      <alignment horizontal="center" vertical="center" wrapText="1"/>
    </xf>
    <xf numFmtId="49" fontId="16" fillId="0" borderId="11" xfId="0" applyNumberFormat="1" applyFont="1" applyBorder="1" applyAlignment="1">
      <alignment vertical="center" wrapText="1"/>
    </xf>
    <xf numFmtId="0" fontId="13" fillId="0" borderId="10" xfId="0" applyFont="1" applyFill="1" applyBorder="1" applyAlignment="1">
      <alignment horizontal="center" vertical="center"/>
    </xf>
    <xf numFmtId="0" fontId="18" fillId="0" borderId="12" xfId="0" applyFont="1" applyFill="1" applyBorder="1" applyAlignment="1">
      <alignment vertical="center" wrapText="1"/>
    </xf>
    <xf numFmtId="49" fontId="16" fillId="0" borderId="22" xfId="0" applyNumberFormat="1" applyFont="1" applyFill="1" applyBorder="1" applyAlignment="1">
      <alignment vertical="center" wrapText="1"/>
    </xf>
    <xf numFmtId="49" fontId="2" fillId="0" borderId="12" xfId="0" applyNumberFormat="1" applyFont="1" applyFill="1" applyBorder="1" applyAlignment="1">
      <alignment horizontal="center" vertical="center" wrapText="1"/>
    </xf>
    <xf numFmtId="0" fontId="13" fillId="0" borderId="10" xfId="0" applyFont="1" applyBorder="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xf>
    <xf numFmtId="176" fontId="9" fillId="0" borderId="0" xfId="0" applyNumberFormat="1" applyFont="1" applyFill="1" applyAlignment="1">
      <alignment horizontal="center" vertical="center" wrapText="1"/>
    </xf>
    <xf numFmtId="0" fontId="21" fillId="0" borderId="12" xfId="0" applyFont="1" applyBorder="1" applyAlignment="1">
      <alignment horizontal="left" vertical="center" wrapText="1"/>
    </xf>
    <xf numFmtId="0" fontId="0" fillId="0" borderId="14" xfId="0"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0" fontId="2" fillId="0" borderId="11" xfId="0" applyFont="1" applyFill="1" applyBorder="1" applyAlignment="1">
      <alignment vertical="center" textRotation="255"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23" xfId="0" applyFont="1" applyFill="1" applyBorder="1" applyAlignment="1">
      <alignment horizontal="center" vertical="center"/>
    </xf>
    <xf numFmtId="0" fontId="2" fillId="0" borderId="10" xfId="0"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0" xfId="0" applyFont="1" applyFill="1" applyBorder="1" applyAlignment="1">
      <alignment horizontal="center" vertical="center" textRotation="255" wrapText="1"/>
    </xf>
    <xf numFmtId="49" fontId="2" fillId="0" borderId="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0" fillId="0" borderId="24" xfId="0" applyFont="1" applyFill="1" applyBorder="1" applyAlignment="1">
      <alignment horizontal="center" vertical="center"/>
    </xf>
    <xf numFmtId="49"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16" fillId="0" borderId="0" xfId="0" applyFont="1" applyBorder="1" applyAlignment="1">
      <alignment vertical="center" wrapText="1"/>
    </xf>
    <xf numFmtId="49" fontId="16" fillId="0" borderId="0" xfId="0" applyNumberFormat="1" applyFont="1" applyBorder="1" applyAlignment="1">
      <alignment vertical="center" wrapText="1"/>
    </xf>
    <xf numFmtId="0" fontId="13" fillId="0" borderId="0" xfId="0" applyFont="1" applyBorder="1" applyAlignment="1">
      <alignment horizontal="center" vertical="center"/>
    </xf>
    <xf numFmtId="0" fontId="3" fillId="0" borderId="13" xfId="0" applyFont="1" applyBorder="1" applyAlignment="1">
      <alignment horizontal="center" vertical="center" wrapText="1"/>
    </xf>
    <xf numFmtId="0" fontId="25" fillId="0" borderId="10" xfId="0" applyFont="1" applyBorder="1" applyAlignment="1">
      <alignment horizontal="center" vertical="center"/>
    </xf>
    <xf numFmtId="0" fontId="19" fillId="0" borderId="11" xfId="0" applyFont="1" applyFill="1" applyBorder="1" applyAlignment="1">
      <alignment horizontal="center" vertical="center" textRotation="255" wrapText="1"/>
    </xf>
    <xf numFmtId="0" fontId="0" fillId="0" borderId="0" xfId="0" applyFont="1" applyAlignment="1">
      <alignment/>
    </xf>
    <xf numFmtId="49" fontId="8" fillId="0" borderId="0" xfId="0" applyNumberFormat="1" applyFont="1" applyFill="1" applyAlignment="1">
      <alignment/>
    </xf>
    <xf numFmtId="0" fontId="38" fillId="0" borderId="21" xfId="0" applyFont="1" applyFill="1" applyBorder="1" applyAlignment="1">
      <alignment horizontal="center" vertical="center"/>
    </xf>
    <xf numFmtId="0" fontId="0" fillId="0" borderId="0" xfId="0"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2" xfId="0" applyNumberFormat="1" applyFont="1" applyFill="1" applyBorder="1" applyAlignment="1">
      <alignment vertical="center" wrapText="1"/>
    </xf>
    <xf numFmtId="0" fontId="2" fillId="0" borderId="12" xfId="0" applyFont="1" applyFill="1" applyBorder="1" applyAlignment="1">
      <alignment vertical="center"/>
    </xf>
    <xf numFmtId="0" fontId="0" fillId="0" borderId="16"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16" fillId="0" borderId="25" xfId="0" applyNumberFormat="1" applyFont="1" applyFill="1" applyBorder="1" applyAlignment="1">
      <alignment vertical="center" wrapText="1"/>
    </xf>
    <xf numFmtId="0" fontId="16" fillId="0" borderId="22" xfId="0" applyNumberFormat="1" applyFont="1" applyFill="1" applyBorder="1" applyAlignment="1">
      <alignment vertical="center" wrapText="1"/>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14" xfId="0" applyNumberFormat="1" applyFont="1" applyFill="1" applyBorder="1" applyAlignment="1">
      <alignment horizontal="center" vertical="center" wrapText="1"/>
    </xf>
    <xf numFmtId="0" fontId="2" fillId="0" borderId="12" xfId="0" applyFont="1" applyFill="1" applyBorder="1" applyAlignment="1">
      <alignment vertical="center" wrapText="1"/>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vertical="center" wrapText="1"/>
    </xf>
    <xf numFmtId="0" fontId="0" fillId="0" borderId="26"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16" fillId="0" borderId="27" xfId="0" applyNumberFormat="1" applyFont="1" applyFill="1" applyBorder="1" applyAlignment="1">
      <alignment vertical="center" wrapText="1"/>
    </xf>
    <xf numFmtId="0" fontId="37" fillId="0" borderId="0" xfId="0" applyFont="1" applyAlignment="1">
      <alignment/>
    </xf>
    <xf numFmtId="0" fontId="39" fillId="0" borderId="0" xfId="0" applyFont="1" applyAlignment="1">
      <alignment horizontal="center" vertical="center"/>
    </xf>
    <xf numFmtId="0" fontId="4" fillId="0" borderId="0" xfId="0" applyFont="1" applyAlignment="1">
      <alignment/>
    </xf>
    <xf numFmtId="0" fontId="39" fillId="0" borderId="0" xfId="0" applyFont="1" applyAlignment="1">
      <alignment/>
    </xf>
    <xf numFmtId="49" fontId="40" fillId="0" borderId="0" xfId="0" applyNumberFormat="1" applyFont="1" applyAlignment="1">
      <alignment/>
    </xf>
    <xf numFmtId="0" fontId="41" fillId="0" borderId="0" xfId="0" applyFont="1" applyFill="1" applyAlignment="1">
      <alignment/>
    </xf>
    <xf numFmtId="0" fontId="42" fillId="0" borderId="0" xfId="0" applyFont="1" applyFill="1" applyAlignment="1">
      <alignment/>
    </xf>
    <xf numFmtId="0" fontId="37" fillId="0" borderId="0" xfId="0" applyFont="1" applyFill="1" applyAlignment="1">
      <alignment/>
    </xf>
    <xf numFmtId="0" fontId="0" fillId="0" borderId="0" xfId="0" applyFont="1" applyFill="1" applyAlignment="1">
      <alignment/>
    </xf>
    <xf numFmtId="0" fontId="0" fillId="0" borderId="0" xfId="0" applyFill="1" applyAlignment="1">
      <alignment/>
    </xf>
    <xf numFmtId="0" fontId="37" fillId="0" borderId="0" xfId="0" applyFont="1" applyFill="1" applyAlignment="1">
      <alignment horizontal="center" vertical="center" wrapText="1"/>
    </xf>
    <xf numFmtId="0" fontId="28" fillId="0" borderId="0" xfId="0" applyFont="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horizontal="center" vertical="center" wrapText="1"/>
    </xf>
    <xf numFmtId="0" fontId="38" fillId="0" borderId="0" xfId="0" applyFont="1" applyFill="1" applyAlignment="1">
      <alignment/>
    </xf>
    <xf numFmtId="0" fontId="17" fillId="0" borderId="0" xfId="0" applyFont="1" applyAlignment="1">
      <alignment/>
    </xf>
    <xf numFmtId="0" fontId="49" fillId="0" borderId="10" xfId="0" applyFont="1" applyBorder="1" applyAlignment="1">
      <alignment horizontal="center" vertical="center"/>
    </xf>
    <xf numFmtId="0" fontId="49" fillId="0" borderId="13" xfId="0" applyFont="1" applyBorder="1" applyAlignment="1">
      <alignment horizontal="center" vertical="center"/>
    </xf>
    <xf numFmtId="0" fontId="49" fillId="0" borderId="15" xfId="0" applyFont="1" applyBorder="1" applyAlignment="1">
      <alignment/>
    </xf>
    <xf numFmtId="0" fontId="50" fillId="0" borderId="0" xfId="0" applyFont="1" applyBorder="1" applyAlignment="1">
      <alignment vertical="center"/>
    </xf>
    <xf numFmtId="14" fontId="49" fillId="0" borderId="0" xfId="0" applyNumberFormat="1" applyFont="1" applyBorder="1" applyAlignment="1">
      <alignment vertical="center" shrinkToFit="1"/>
    </xf>
    <xf numFmtId="0" fontId="49" fillId="0" borderId="0" xfId="0" applyFont="1" applyBorder="1" applyAlignment="1">
      <alignment vertical="center" shrinkToFit="1"/>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0" fontId="0" fillId="0" borderId="0" xfId="0" applyBorder="1" applyAlignment="1">
      <alignment horizontal="center" vertical="center"/>
    </xf>
    <xf numFmtId="0" fontId="0" fillId="0" borderId="10" xfId="0" applyBorder="1" applyAlignment="1">
      <alignment/>
    </xf>
    <xf numFmtId="0" fontId="0" fillId="0" borderId="10" xfId="0" applyBorder="1" applyAlignment="1">
      <alignment horizontal="right" vertical="center"/>
    </xf>
    <xf numFmtId="0" fontId="33" fillId="0" borderId="28" xfId="0" applyFont="1" applyFill="1" applyBorder="1" applyAlignment="1">
      <alignment horizontal="center" vertical="center"/>
    </xf>
    <xf numFmtId="49" fontId="12" fillId="0" borderId="0" xfId="0" applyNumberFormat="1" applyFont="1" applyFill="1" applyAlignment="1">
      <alignment vertical="center"/>
    </xf>
    <xf numFmtId="49" fontId="18" fillId="0" borderId="19" xfId="0" applyNumberFormat="1" applyFont="1" applyFill="1" applyBorder="1" applyAlignment="1">
      <alignment vertical="center" wrapText="1"/>
    </xf>
    <xf numFmtId="49" fontId="16" fillId="0" borderId="12" xfId="0" applyNumberFormat="1" applyFont="1" applyFill="1" applyBorder="1" applyAlignment="1">
      <alignment wrapText="1"/>
    </xf>
    <xf numFmtId="49" fontId="16" fillId="0" borderId="19" xfId="0" applyNumberFormat="1" applyFont="1" applyFill="1" applyBorder="1" applyAlignment="1">
      <alignment vertical="top" wrapText="1"/>
    </xf>
    <xf numFmtId="0" fontId="37" fillId="0" borderId="0" xfId="0" applyFont="1" applyBorder="1" applyAlignment="1">
      <alignment/>
    </xf>
    <xf numFmtId="49" fontId="2" fillId="0" borderId="28" xfId="0" applyNumberFormat="1" applyFont="1" applyFill="1" applyBorder="1" applyAlignment="1">
      <alignment vertical="center" textRotation="255"/>
    </xf>
    <xf numFmtId="0" fontId="2" fillId="0" borderId="28" xfId="0" applyFont="1" applyBorder="1" applyAlignment="1">
      <alignment vertical="center" wrapText="1"/>
    </xf>
    <xf numFmtId="49" fontId="16" fillId="0" borderId="28" xfId="0" applyNumberFormat="1" applyFont="1" applyBorder="1" applyAlignment="1">
      <alignment vertical="center" wrapText="1"/>
    </xf>
    <xf numFmtId="49" fontId="18" fillId="0" borderId="28" xfId="0" applyNumberFormat="1" applyFont="1" applyFill="1" applyBorder="1" applyAlignment="1">
      <alignment vertical="center" wrapText="1"/>
    </xf>
    <xf numFmtId="49" fontId="2" fillId="0" borderId="11" xfId="0" applyNumberFormat="1" applyFont="1" applyBorder="1" applyAlignment="1">
      <alignment vertical="center"/>
    </xf>
    <xf numFmtId="49" fontId="16" fillId="0" borderId="11" xfId="0" applyNumberFormat="1" applyFont="1" applyFill="1" applyBorder="1" applyAlignment="1">
      <alignment vertical="center" wrapText="1"/>
    </xf>
    <xf numFmtId="49" fontId="16" fillId="33" borderId="13" xfId="0" applyNumberFormat="1" applyFont="1" applyFill="1" applyBorder="1" applyAlignment="1">
      <alignment horizontal="center" vertical="center" wrapText="1"/>
    </xf>
    <xf numFmtId="0" fontId="16" fillId="33" borderId="13" xfId="0" applyFont="1" applyFill="1" applyBorder="1" applyAlignment="1">
      <alignment horizontal="center" vertical="center" wrapText="1"/>
    </xf>
    <xf numFmtId="176" fontId="3" fillId="33"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0" xfId="0" applyFill="1" applyBorder="1" applyAlignment="1">
      <alignment horizontal="center" vertical="center" wrapText="1"/>
    </xf>
    <xf numFmtId="0" fontId="17" fillId="33" borderId="22" xfId="0" applyFont="1" applyFill="1" applyBorder="1" applyAlignment="1">
      <alignment horizontal="center" vertical="center" wrapText="1"/>
    </xf>
    <xf numFmtId="0" fontId="13" fillId="33" borderId="10" xfId="0" applyFont="1" applyFill="1" applyBorder="1" applyAlignment="1">
      <alignment horizontal="center" vertical="center"/>
    </xf>
    <xf numFmtId="0" fontId="3" fillId="33" borderId="29" xfId="0"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10" xfId="0" applyFont="1" applyFill="1" applyBorder="1" applyAlignment="1">
      <alignment horizontal="center" vertical="center"/>
    </xf>
    <xf numFmtId="0" fontId="28" fillId="34" borderId="10" xfId="0" applyFont="1" applyFill="1" applyBorder="1" applyAlignment="1">
      <alignment vertical="center" wrapText="1"/>
    </xf>
    <xf numFmtId="176" fontId="29" fillId="34" borderId="13" xfId="0" applyNumberFormat="1" applyFont="1" applyFill="1" applyBorder="1" applyAlignment="1">
      <alignment horizontal="center" vertical="center" wrapText="1"/>
    </xf>
    <xf numFmtId="0" fontId="0" fillId="34" borderId="14" xfId="0" applyFont="1" applyFill="1" applyBorder="1" applyAlignment="1">
      <alignment horizontal="center" vertical="center"/>
    </xf>
    <xf numFmtId="49" fontId="16" fillId="34" borderId="15" xfId="0" applyNumberFormat="1" applyFont="1" applyFill="1" applyBorder="1" applyAlignment="1">
      <alignment vertical="center" wrapText="1"/>
    </xf>
    <xf numFmtId="49" fontId="28" fillId="34" borderId="15" xfId="0" applyNumberFormat="1" applyFont="1" applyFill="1" applyBorder="1" applyAlignment="1">
      <alignment vertical="center" wrapText="1"/>
    </xf>
    <xf numFmtId="49" fontId="28" fillId="34" borderId="15" xfId="0" applyNumberFormat="1" applyFont="1" applyFill="1" applyBorder="1" applyAlignment="1">
      <alignment vertical="center" wrapText="1"/>
    </xf>
    <xf numFmtId="0" fontId="0" fillId="34" borderId="23" xfId="0" applyFont="1" applyFill="1" applyBorder="1" applyAlignment="1">
      <alignment horizontal="center" vertical="center"/>
    </xf>
    <xf numFmtId="49" fontId="37" fillId="34" borderId="10" xfId="0" applyNumberFormat="1" applyFont="1" applyFill="1" applyBorder="1" applyAlignment="1">
      <alignment vertical="center" wrapText="1"/>
    </xf>
    <xf numFmtId="0" fontId="0" fillId="34" borderId="31" xfId="0" applyFont="1" applyFill="1" applyBorder="1" applyAlignment="1" applyProtection="1">
      <alignment horizontal="center" vertical="center" wrapText="1"/>
      <protection locked="0"/>
    </xf>
    <xf numFmtId="0" fontId="28" fillId="34" borderId="32" xfId="0" applyFont="1" applyFill="1" applyBorder="1" applyAlignment="1">
      <alignment vertical="center" wrapText="1"/>
    </xf>
    <xf numFmtId="49" fontId="16" fillId="34" borderId="19" xfId="0" applyNumberFormat="1" applyFont="1" applyFill="1" applyBorder="1" applyAlignment="1">
      <alignment vertical="center" wrapText="1"/>
    </xf>
    <xf numFmtId="49" fontId="28" fillId="34" borderId="19" xfId="0" applyNumberFormat="1" applyFont="1" applyFill="1" applyBorder="1" applyAlignment="1">
      <alignment vertical="center" wrapText="1"/>
    </xf>
    <xf numFmtId="0" fontId="0" fillId="34" borderId="14" xfId="0" applyFont="1" applyFill="1" applyBorder="1" applyAlignment="1" applyProtection="1">
      <alignment horizontal="center" vertical="center" wrapText="1"/>
      <protection locked="0"/>
    </xf>
    <xf numFmtId="0" fontId="0" fillId="35" borderId="10" xfId="0" applyFont="1" applyFill="1" applyBorder="1" applyAlignment="1">
      <alignment vertical="center" wrapText="1"/>
    </xf>
    <xf numFmtId="0" fontId="16" fillId="35" borderId="10" xfId="0" applyFont="1" applyFill="1" applyBorder="1" applyAlignment="1">
      <alignment vertical="center" wrapText="1"/>
    </xf>
    <xf numFmtId="176" fontId="3" fillId="35" borderId="13" xfId="0" applyNumberFormat="1" applyFont="1" applyFill="1" applyBorder="1" applyAlignment="1">
      <alignment horizontal="center" vertical="center" wrapText="1"/>
    </xf>
    <xf numFmtId="0" fontId="0" fillId="35" borderId="24" xfId="0" applyFont="1" applyFill="1" applyBorder="1" applyAlignment="1">
      <alignment horizontal="center" vertical="center"/>
    </xf>
    <xf numFmtId="49" fontId="16" fillId="35" borderId="15" xfId="0" applyNumberFormat="1" applyFont="1" applyFill="1" applyBorder="1" applyAlignment="1">
      <alignment vertical="center" wrapText="1"/>
    </xf>
    <xf numFmtId="0" fontId="13" fillId="35" borderId="10" xfId="0" applyFont="1" applyFill="1" applyBorder="1" applyAlignment="1">
      <alignment horizontal="center" vertical="center"/>
    </xf>
    <xf numFmtId="0" fontId="0" fillId="35" borderId="14" xfId="0" applyFont="1" applyFill="1" applyBorder="1" applyAlignment="1">
      <alignment horizontal="center" vertical="center"/>
    </xf>
    <xf numFmtId="0" fontId="18" fillId="35" borderId="10" xfId="0" applyFont="1" applyFill="1" applyBorder="1" applyAlignment="1">
      <alignment vertical="center" wrapText="1"/>
    </xf>
    <xf numFmtId="49" fontId="18" fillId="35" borderId="15" xfId="0" applyNumberFormat="1" applyFont="1" applyFill="1" applyBorder="1" applyAlignment="1">
      <alignment vertical="center" wrapText="1"/>
    </xf>
    <xf numFmtId="0" fontId="18" fillId="35" borderId="32" xfId="0" applyFont="1" applyFill="1" applyBorder="1" applyAlignment="1">
      <alignment vertical="center" wrapText="1"/>
    </xf>
    <xf numFmtId="176" fontId="3" fillId="35" borderId="33" xfId="0" applyNumberFormat="1" applyFont="1" applyFill="1" applyBorder="1" applyAlignment="1">
      <alignment horizontal="center" vertical="center" wrapText="1"/>
    </xf>
    <xf numFmtId="49" fontId="16" fillId="35" borderId="19" xfId="0" applyNumberFormat="1" applyFont="1" applyFill="1" applyBorder="1" applyAlignment="1">
      <alignment vertical="center" wrapText="1"/>
    </xf>
    <xf numFmtId="0" fontId="13" fillId="35" borderId="32" xfId="0" applyFont="1" applyFill="1" applyBorder="1" applyAlignment="1">
      <alignment horizontal="center" vertical="center"/>
    </xf>
    <xf numFmtId="0" fontId="0" fillId="35"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53" fillId="34" borderId="10" xfId="0" applyFont="1" applyFill="1" applyBorder="1" applyAlignment="1">
      <alignment horizontal="center" vertical="center"/>
    </xf>
    <xf numFmtId="0" fontId="54" fillId="34" borderId="10" xfId="0" applyFont="1" applyFill="1" applyBorder="1" applyAlignment="1">
      <alignment horizontal="center" vertical="center"/>
    </xf>
    <xf numFmtId="0" fontId="53" fillId="34" borderId="10" xfId="0" applyFont="1" applyFill="1" applyBorder="1" applyAlignment="1">
      <alignment horizontal="center" vertical="center" wrapText="1"/>
    </xf>
    <xf numFmtId="49" fontId="2" fillId="0" borderId="0" xfId="0" applyNumberFormat="1" applyFont="1" applyFill="1" applyBorder="1" applyAlignment="1">
      <alignment vertical="center" textRotation="255"/>
    </xf>
    <xf numFmtId="0" fontId="18" fillId="0" borderId="34" xfId="0" applyFont="1" applyFill="1" applyBorder="1" applyAlignment="1">
      <alignment vertical="center" wrapText="1"/>
    </xf>
    <xf numFmtId="176" fontId="3" fillId="0" borderId="34" xfId="0" applyNumberFormat="1" applyFont="1" applyFill="1" applyBorder="1" applyAlignment="1">
      <alignment horizontal="center" vertical="center" wrapText="1"/>
    </xf>
    <xf numFmtId="49" fontId="18" fillId="0" borderId="0" xfId="0" applyNumberFormat="1" applyFont="1" applyFill="1" applyBorder="1" applyAlignment="1">
      <alignment vertical="center" wrapText="1"/>
    </xf>
    <xf numFmtId="0" fontId="13" fillId="0" borderId="34" xfId="0" applyFont="1" applyBorder="1" applyAlignment="1">
      <alignment horizontal="center" vertical="center"/>
    </xf>
    <xf numFmtId="0" fontId="18" fillId="0" borderId="28" xfId="0" applyFont="1" applyFill="1" applyBorder="1" applyAlignment="1">
      <alignment vertical="center" wrapText="1"/>
    </xf>
    <xf numFmtId="176" fontId="3" fillId="0" borderId="28" xfId="0" applyNumberFormat="1"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28" xfId="0" applyFont="1" applyBorder="1" applyAlignment="1">
      <alignment horizontal="center" vertical="center"/>
    </xf>
    <xf numFmtId="0" fontId="16" fillId="0" borderId="10" xfId="0" applyNumberFormat="1" applyFont="1" applyFill="1" applyBorder="1" applyAlignment="1">
      <alignment vertical="center" wrapText="1"/>
    </xf>
    <xf numFmtId="0" fontId="2" fillId="0" borderId="12" xfId="0" applyFont="1" applyBorder="1" applyAlignment="1">
      <alignment vertical="center" wrapText="1"/>
    </xf>
    <xf numFmtId="0" fontId="2" fillId="0" borderId="32" xfId="0" applyFont="1" applyBorder="1" applyAlignment="1">
      <alignment vertical="center" wrapText="1"/>
    </xf>
    <xf numFmtId="49" fontId="2" fillId="0" borderId="12" xfId="0" applyNumberFormat="1" applyFont="1" applyBorder="1" applyAlignment="1">
      <alignment vertical="center" wrapText="1"/>
    </xf>
    <xf numFmtId="49" fontId="2" fillId="0" borderId="12" xfId="0" applyNumberFormat="1" applyFont="1" applyFill="1" applyBorder="1" applyAlignment="1">
      <alignment vertical="center" textRotation="255"/>
    </xf>
    <xf numFmtId="0" fontId="2" fillId="0" borderId="20" xfId="0" applyFont="1" applyBorder="1" applyAlignment="1">
      <alignment vertical="center" wrapText="1"/>
    </xf>
    <xf numFmtId="49" fontId="0" fillId="0" borderId="20" xfId="0" applyNumberFormat="1" applyFont="1" applyBorder="1" applyAlignment="1">
      <alignment horizontal="center" vertical="center" textRotation="255"/>
    </xf>
    <xf numFmtId="0" fontId="0" fillId="0" borderId="20" xfId="0" applyFont="1" applyBorder="1" applyAlignment="1">
      <alignment vertical="center"/>
    </xf>
    <xf numFmtId="49" fontId="0" fillId="0" borderId="12" xfId="0" applyNumberFormat="1" applyFont="1" applyBorder="1" applyAlignment="1">
      <alignment horizontal="center" vertical="center" textRotation="255"/>
    </xf>
    <xf numFmtId="49" fontId="0" fillId="0" borderId="32" xfId="0" applyNumberFormat="1" applyFont="1" applyBorder="1" applyAlignment="1">
      <alignment horizontal="center" vertical="center" textRotation="255"/>
    </xf>
    <xf numFmtId="49" fontId="0" fillId="0" borderId="10" xfId="0" applyNumberFormat="1" applyFont="1" applyBorder="1" applyAlignment="1">
      <alignment horizontal="center" vertical="center" textRotation="255"/>
    </xf>
    <xf numFmtId="0" fontId="37" fillId="34" borderId="14" xfId="0" applyFont="1" applyFill="1" applyBorder="1" applyAlignment="1">
      <alignment horizontal="center" vertical="center"/>
    </xf>
    <xf numFmtId="0" fontId="0" fillId="36" borderId="0" xfId="0" applyFont="1" applyFill="1" applyAlignment="1">
      <alignment vertical="center"/>
    </xf>
    <xf numFmtId="0" fontId="2" fillId="36" borderId="0" xfId="0" applyFont="1" applyFill="1" applyAlignment="1">
      <alignment vertical="center"/>
    </xf>
    <xf numFmtId="0" fontId="0" fillId="36" borderId="0" xfId="0" applyFont="1" applyFill="1" applyAlignment="1">
      <alignment horizontal="center" vertical="center"/>
    </xf>
    <xf numFmtId="0" fontId="13" fillId="36" borderId="0" xfId="0" applyFont="1" applyFill="1" applyAlignment="1">
      <alignment horizontal="center" vertical="center"/>
    </xf>
    <xf numFmtId="0" fontId="0" fillId="36" borderId="0" xfId="0" applyFill="1" applyAlignment="1">
      <alignment/>
    </xf>
    <xf numFmtId="0" fontId="21" fillId="0" borderId="12" xfId="0" applyFont="1" applyBorder="1" applyAlignment="1">
      <alignment vertical="center" wrapText="1"/>
    </xf>
    <xf numFmtId="49" fontId="0" fillId="0" borderId="12" xfId="0" applyNumberFormat="1" applyFont="1" applyBorder="1" applyAlignment="1">
      <alignment vertical="center" textRotation="255"/>
    </xf>
    <xf numFmtId="0" fontId="2" fillId="0" borderId="12" xfId="0" applyFont="1" applyBorder="1" applyAlignment="1">
      <alignment vertical="center"/>
    </xf>
    <xf numFmtId="0" fontId="0" fillId="34" borderId="10" xfId="0" applyFill="1" applyBorder="1" applyAlignment="1">
      <alignment horizontal="right" vertical="center"/>
    </xf>
    <xf numFmtId="0" fontId="13" fillId="34" borderId="10" xfId="0" applyFont="1" applyFill="1" applyBorder="1" applyAlignment="1">
      <alignment vertical="center"/>
    </xf>
    <xf numFmtId="49" fontId="0" fillId="36" borderId="0" xfId="0" applyNumberFormat="1" applyFont="1" applyFill="1" applyAlignment="1">
      <alignment vertical="center" textRotation="255"/>
    </xf>
    <xf numFmtId="49" fontId="55" fillId="36" borderId="0" xfId="0" applyNumberFormat="1" applyFont="1" applyFill="1" applyAlignment="1">
      <alignment/>
    </xf>
    <xf numFmtId="0" fontId="0" fillId="0" borderId="0" xfId="0" applyFont="1" applyFill="1" applyAlignment="1">
      <alignment vertical="center"/>
    </xf>
    <xf numFmtId="0" fontId="2" fillId="0" borderId="0" xfId="0" applyFont="1" applyFill="1" applyAlignment="1">
      <alignment vertical="center"/>
    </xf>
    <xf numFmtId="49" fontId="0" fillId="0" borderId="0" xfId="0" applyNumberFormat="1" applyFont="1" applyFill="1" applyBorder="1" applyAlignment="1">
      <alignment horizontal="center" vertical="center" textRotation="255"/>
    </xf>
    <xf numFmtId="0" fontId="0" fillId="0" borderId="0" xfId="0" applyFont="1" applyFill="1" applyBorder="1" applyAlignment="1">
      <alignment vertical="center" wrapText="1"/>
    </xf>
    <xf numFmtId="0" fontId="53" fillId="0" borderId="0" xfId="0" applyFont="1" applyFill="1" applyBorder="1" applyAlignment="1">
      <alignment horizontal="center" vertical="center"/>
    </xf>
    <xf numFmtId="0" fontId="0" fillId="37" borderId="10" xfId="0" applyFill="1" applyBorder="1" applyAlignment="1">
      <alignment horizontal="right" vertical="center"/>
    </xf>
    <xf numFmtId="0" fontId="13" fillId="37" borderId="10" xfId="0" applyFont="1" applyFill="1" applyBorder="1" applyAlignment="1">
      <alignment horizontal="center" vertical="center"/>
    </xf>
    <xf numFmtId="0" fontId="0" fillId="38" borderId="10" xfId="0" applyFill="1" applyBorder="1" applyAlignment="1">
      <alignment horizontal="right" vertical="center"/>
    </xf>
    <xf numFmtId="0" fontId="13" fillId="38" borderId="10" xfId="0" applyFont="1" applyFill="1" applyBorder="1" applyAlignment="1">
      <alignment horizontal="center" vertical="center"/>
    </xf>
    <xf numFmtId="49" fontId="33" fillId="0" borderId="0" xfId="0" applyNumberFormat="1" applyFont="1" applyFill="1" applyAlignment="1">
      <alignment/>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49" fontId="33" fillId="39" borderId="0" xfId="0" applyNumberFormat="1" applyFont="1" applyFill="1" applyAlignment="1">
      <alignment/>
    </xf>
    <xf numFmtId="0" fontId="0" fillId="39" borderId="0" xfId="0" applyFill="1" applyAlignment="1">
      <alignment horizontal="left" vertical="center"/>
    </xf>
    <xf numFmtId="0" fontId="0" fillId="39" borderId="0" xfId="0" applyFill="1" applyAlignment="1">
      <alignment vertical="center" wrapText="1"/>
    </xf>
    <xf numFmtId="0" fontId="0" fillId="39" borderId="0" xfId="0" applyFill="1" applyAlignment="1">
      <alignment/>
    </xf>
    <xf numFmtId="0" fontId="0" fillId="39" borderId="0" xfId="0" applyFill="1" applyAlignment="1">
      <alignment horizontal="center" vertical="center"/>
    </xf>
    <xf numFmtId="0" fontId="13" fillId="39" borderId="0" xfId="0" applyFont="1" applyFill="1" applyAlignment="1">
      <alignment horizontal="center" vertical="center"/>
    </xf>
    <xf numFmtId="0" fontId="0" fillId="34" borderId="10" xfId="0" applyFill="1" applyBorder="1" applyAlignment="1">
      <alignment horizontal="left" vertical="center" wrapText="1"/>
    </xf>
    <xf numFmtId="0" fontId="13" fillId="34" borderId="10" xfId="0" applyFont="1" applyFill="1" applyBorder="1" applyAlignment="1">
      <alignment horizontal="center" vertical="center"/>
    </xf>
    <xf numFmtId="0" fontId="0" fillId="37" borderId="10" xfId="0" applyFill="1" applyBorder="1" applyAlignment="1">
      <alignment horizontal="left" vertical="center" wrapText="1"/>
    </xf>
    <xf numFmtId="0" fontId="17" fillId="37" borderId="10" xfId="0" applyFont="1" applyFill="1" applyBorder="1" applyAlignment="1">
      <alignment horizontal="center" vertical="center"/>
    </xf>
    <xf numFmtId="0" fontId="0" fillId="38" borderId="10" xfId="0" applyFill="1" applyBorder="1" applyAlignment="1">
      <alignment horizontal="left" vertical="center" wrapText="1"/>
    </xf>
    <xf numFmtId="0" fontId="17" fillId="38" borderId="10" xfId="0" applyFont="1" applyFill="1" applyBorder="1" applyAlignment="1">
      <alignment horizontal="center" vertical="center"/>
    </xf>
    <xf numFmtId="0" fontId="0" fillId="0" borderId="0" xfId="0" applyAlignment="1">
      <alignment horizontal="left" vertical="center" wrapText="1"/>
    </xf>
    <xf numFmtId="0" fontId="0" fillId="34" borderId="35" xfId="0" applyFill="1" applyBorder="1" applyAlignment="1">
      <alignment horizontal="left" vertical="center" wrapText="1"/>
    </xf>
    <xf numFmtId="0" fontId="13" fillId="34" borderId="36" xfId="0" applyFont="1" applyFill="1" applyBorder="1" applyAlignment="1">
      <alignment horizontal="center" vertical="center"/>
    </xf>
    <xf numFmtId="0" fontId="13" fillId="34" borderId="37" xfId="0" applyFont="1" applyFill="1" applyBorder="1" applyAlignment="1">
      <alignment horizontal="center" vertical="center"/>
    </xf>
    <xf numFmtId="0" fontId="0" fillId="37" borderId="27" xfId="0" applyFill="1" applyBorder="1" applyAlignment="1">
      <alignment horizontal="left" vertical="center" wrapText="1"/>
    </xf>
    <xf numFmtId="0" fontId="17" fillId="37" borderId="26" xfId="0" applyFont="1" applyFill="1" applyBorder="1" applyAlignment="1">
      <alignment horizontal="center" vertical="center"/>
    </xf>
    <xf numFmtId="0" fontId="0" fillId="38" borderId="27" xfId="0" applyFill="1" applyBorder="1" applyAlignment="1">
      <alignment horizontal="left" vertical="center" wrapText="1"/>
    </xf>
    <xf numFmtId="0" fontId="17" fillId="38" borderId="26" xfId="0" applyFont="1" applyFill="1" applyBorder="1" applyAlignment="1">
      <alignment horizontal="center" vertical="center"/>
    </xf>
    <xf numFmtId="0" fontId="0" fillId="38" borderId="38" xfId="0" applyFill="1" applyBorder="1" applyAlignment="1">
      <alignment horizontal="left" vertical="center" wrapText="1"/>
    </xf>
    <xf numFmtId="0" fontId="17" fillId="38" borderId="29" xfId="0" applyFont="1" applyFill="1" applyBorder="1" applyAlignment="1">
      <alignment horizontal="center" vertical="center"/>
    </xf>
    <xf numFmtId="0" fontId="17" fillId="38" borderId="39" xfId="0" applyFont="1" applyFill="1" applyBorder="1" applyAlignment="1">
      <alignment horizontal="center" vertical="center"/>
    </xf>
    <xf numFmtId="0" fontId="33" fillId="40" borderId="10" xfId="0" applyFont="1" applyFill="1" applyBorder="1" applyAlignment="1">
      <alignment horizontal="left" vertical="center" wrapText="1"/>
    </xf>
    <xf numFmtId="0" fontId="7" fillId="40" borderId="10" xfId="0" applyFont="1" applyFill="1" applyBorder="1" applyAlignment="1">
      <alignment horizontal="center" vertical="center"/>
    </xf>
    <xf numFmtId="0" fontId="7" fillId="40" borderId="10" xfId="0" applyFont="1" applyFill="1" applyBorder="1" applyAlignment="1">
      <alignment horizontal="center" vertical="center" wrapText="1"/>
    </xf>
    <xf numFmtId="0" fontId="0" fillId="40" borderId="10" xfId="0" applyFill="1" applyBorder="1" applyAlignment="1">
      <alignment horizontal="left" vertical="center" wrapText="1"/>
    </xf>
    <xf numFmtId="0" fontId="0" fillId="40" borderId="10" xfId="0" applyFill="1" applyBorder="1" applyAlignment="1">
      <alignment horizontal="center" vertical="center"/>
    </xf>
    <xf numFmtId="0" fontId="33" fillId="0" borderId="10" xfId="0" applyFont="1" applyBorder="1" applyAlignment="1">
      <alignment horizontal="left" vertical="center" wrapText="1"/>
    </xf>
    <xf numFmtId="49" fontId="2" fillId="0" borderId="12" xfId="0" applyNumberFormat="1" applyFont="1" applyFill="1" applyBorder="1" applyAlignment="1">
      <alignment vertical="center" wrapText="1"/>
    </xf>
    <xf numFmtId="49" fontId="2" fillId="0" borderId="20" xfId="0" applyNumberFormat="1" applyFont="1" applyFill="1" applyBorder="1" applyAlignment="1">
      <alignment vertical="center" wrapText="1"/>
    </xf>
    <xf numFmtId="49" fontId="2" fillId="0" borderId="20" xfId="0" applyNumberFormat="1" applyFont="1" applyFill="1" applyBorder="1" applyAlignment="1">
      <alignment vertical="center" textRotation="255"/>
    </xf>
    <xf numFmtId="0" fontId="2" fillId="0" borderId="11" xfId="0" applyFont="1" applyFill="1" applyBorder="1" applyAlignment="1">
      <alignment horizontal="center" vertical="center" textRotation="255" wrapText="1"/>
    </xf>
    <xf numFmtId="49" fontId="0" fillId="0" borderId="0" xfId="0" applyNumberFormat="1" applyFont="1" applyFill="1" applyAlignment="1">
      <alignment horizont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49" fontId="2" fillId="0" borderId="10" xfId="0" applyNumberFormat="1" applyFont="1" applyBorder="1" applyAlignment="1">
      <alignment vertical="center" wrapText="1"/>
    </xf>
    <xf numFmtId="0" fontId="34" fillId="37" borderId="32" xfId="0" applyFont="1" applyFill="1" applyBorder="1" applyAlignment="1">
      <alignment horizontal="center" vertical="center"/>
    </xf>
    <xf numFmtId="0" fontId="34" fillId="0" borderId="29" xfId="0" applyFont="1" applyFill="1" applyBorder="1" applyAlignment="1">
      <alignment horizontal="center" vertical="center"/>
    </xf>
    <xf numFmtId="0" fontId="34" fillId="38" borderId="3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176" fontId="3" fillId="0" borderId="40" xfId="0" applyNumberFormat="1" applyFont="1" applyFill="1" applyBorder="1" applyAlignment="1">
      <alignment horizontal="center" vertical="center" wrapText="1"/>
    </xf>
    <xf numFmtId="176" fontId="3" fillId="0" borderId="41" xfId="0" applyNumberFormat="1" applyFont="1" applyFill="1" applyBorder="1" applyAlignment="1">
      <alignment horizontal="center" vertical="center" wrapText="1"/>
    </xf>
    <xf numFmtId="0" fontId="16" fillId="0" borderId="12" xfId="0" applyFont="1" applyBorder="1" applyAlignment="1">
      <alignment vertical="center" wrapText="1"/>
    </xf>
    <xf numFmtId="0" fontId="16" fillId="0" borderId="32" xfId="0" applyFont="1" applyBorder="1" applyAlignment="1">
      <alignment vertical="center" wrapText="1"/>
    </xf>
    <xf numFmtId="49" fontId="2" fillId="0" borderId="12"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12" xfId="0" applyFont="1" applyBorder="1" applyAlignment="1">
      <alignment vertical="center" wrapText="1"/>
    </xf>
    <xf numFmtId="0" fontId="2" fillId="0" borderId="32" xfId="0" applyFont="1" applyBorder="1" applyAlignment="1">
      <alignment vertical="center" wrapText="1"/>
    </xf>
    <xf numFmtId="0" fontId="13" fillId="0" borderId="12" xfId="0" applyFont="1" applyBorder="1" applyAlignment="1">
      <alignment horizontal="center" vertical="center"/>
    </xf>
    <xf numFmtId="0" fontId="13" fillId="0" borderId="32" xfId="0" applyFont="1" applyBorder="1" applyAlignment="1">
      <alignment horizontal="center" vertical="center"/>
    </xf>
    <xf numFmtId="49" fontId="16" fillId="0" borderId="25"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3" fillId="0" borderId="12" xfId="0" applyFont="1" applyFill="1" applyBorder="1" applyAlignment="1">
      <alignment horizontal="center" vertical="center"/>
    </xf>
    <xf numFmtId="0" fontId="13" fillId="0" borderId="32" xfId="0" applyFont="1" applyFill="1" applyBorder="1" applyAlignment="1">
      <alignment horizontal="center" vertical="center"/>
    </xf>
    <xf numFmtId="49" fontId="2" fillId="0" borderId="12" xfId="0" applyNumberFormat="1" applyFont="1" applyBorder="1" applyAlignment="1">
      <alignment vertical="center" wrapText="1"/>
    </xf>
    <xf numFmtId="0" fontId="0" fillId="0" borderId="32" xfId="0" applyFont="1" applyBorder="1" applyAlignment="1">
      <alignment vertical="center" wrapText="1"/>
    </xf>
    <xf numFmtId="49" fontId="2" fillId="0" borderId="12" xfId="0" applyNumberFormat="1" applyFont="1" applyFill="1" applyBorder="1" applyAlignment="1">
      <alignment vertical="center" textRotation="255"/>
    </xf>
    <xf numFmtId="49" fontId="2" fillId="0" borderId="32" xfId="0" applyNumberFormat="1" applyFont="1" applyFill="1" applyBorder="1" applyAlignment="1">
      <alignment vertical="center" textRotation="255"/>
    </xf>
    <xf numFmtId="49" fontId="2" fillId="0" borderId="2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20" xfId="0" applyFont="1" applyBorder="1" applyAlignment="1">
      <alignment vertical="center" wrapText="1"/>
    </xf>
    <xf numFmtId="49" fontId="0" fillId="0" borderId="20" xfId="0" applyNumberFormat="1" applyFont="1" applyBorder="1" applyAlignment="1">
      <alignment horizontal="center" vertical="center" textRotation="255"/>
    </xf>
    <xf numFmtId="0" fontId="0" fillId="0" borderId="20" xfId="0" applyFont="1" applyBorder="1" applyAlignment="1">
      <alignment vertical="center"/>
    </xf>
    <xf numFmtId="0" fontId="0" fillId="0" borderId="32" xfId="0" applyFont="1" applyBorder="1" applyAlignment="1">
      <alignment vertical="center"/>
    </xf>
    <xf numFmtId="0" fontId="2" fillId="0" borderId="20" xfId="0" applyFont="1" applyBorder="1" applyAlignment="1">
      <alignment horizontal="left" vertical="center"/>
    </xf>
    <xf numFmtId="49" fontId="37" fillId="34" borderId="12" xfId="0" applyNumberFormat="1" applyFont="1" applyFill="1" applyBorder="1" applyAlignment="1">
      <alignment vertical="center" wrapText="1"/>
    </xf>
    <xf numFmtId="0" fontId="0" fillId="34" borderId="32" xfId="0" applyFill="1" applyBorder="1" applyAlignment="1">
      <alignment vertical="center" wrapText="1"/>
    </xf>
    <xf numFmtId="0" fontId="37" fillId="34" borderId="20" xfId="0" applyFont="1" applyFill="1" applyBorder="1" applyAlignment="1">
      <alignment vertical="center" wrapText="1"/>
    </xf>
    <xf numFmtId="0" fontId="37" fillId="34" borderId="32" xfId="0" applyFont="1" applyFill="1" applyBorder="1" applyAlignment="1">
      <alignment vertical="center" wrapText="1"/>
    </xf>
    <xf numFmtId="49" fontId="2" fillId="0" borderId="12" xfId="0" applyNumberFormat="1" applyFont="1" applyFill="1" applyBorder="1" applyAlignment="1">
      <alignment horizontal="center" vertical="center" textRotation="255"/>
    </xf>
    <xf numFmtId="49" fontId="2" fillId="0" borderId="20" xfId="0" applyNumberFormat="1" applyFont="1" applyFill="1" applyBorder="1" applyAlignment="1">
      <alignment horizontal="center" vertical="center" textRotation="255"/>
    </xf>
    <xf numFmtId="49" fontId="2" fillId="0" borderId="32" xfId="0" applyNumberFormat="1" applyFont="1" applyFill="1" applyBorder="1" applyAlignment="1">
      <alignment horizontal="center" vertical="center" textRotation="255"/>
    </xf>
    <xf numFmtId="49" fontId="2" fillId="0" borderId="12" xfId="0" applyNumberFormat="1"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2" xfId="0" applyBorder="1" applyAlignment="1">
      <alignment vertical="center" wrapText="1"/>
    </xf>
    <xf numFmtId="49" fontId="0" fillId="0" borderId="10" xfId="0" applyNumberFormat="1" applyFont="1" applyBorder="1" applyAlignment="1">
      <alignment vertical="center" textRotation="255"/>
    </xf>
    <xf numFmtId="0" fontId="2" fillId="0" borderId="10" xfId="0" applyFont="1" applyBorder="1" applyAlignment="1">
      <alignment vertical="center" wrapText="1"/>
    </xf>
    <xf numFmtId="49" fontId="0" fillId="0" borderId="12" xfId="0" applyNumberFormat="1" applyFont="1" applyBorder="1" applyAlignment="1">
      <alignment horizontal="center" vertical="center" textRotation="255"/>
    </xf>
    <xf numFmtId="49" fontId="0" fillId="0" borderId="32" xfId="0" applyNumberFormat="1" applyFont="1" applyBorder="1" applyAlignment="1">
      <alignment horizontal="center" vertical="center" textRotation="255"/>
    </xf>
    <xf numFmtId="0" fontId="2" fillId="0" borderId="12"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0" fillId="0" borderId="32" xfId="0" applyFont="1" applyBorder="1" applyAlignment="1">
      <alignment horizontal="center" vertical="center" textRotation="255"/>
    </xf>
    <xf numFmtId="0" fontId="0" fillId="0" borderId="32" xfId="0" applyFont="1" applyBorder="1" applyAlignment="1">
      <alignment horizontal="left" vertical="center"/>
    </xf>
    <xf numFmtId="49" fontId="0" fillId="0" borderId="10" xfId="0" applyNumberFormat="1" applyFont="1" applyBorder="1" applyAlignment="1">
      <alignment horizontal="center" vertical="center" textRotation="255"/>
    </xf>
    <xf numFmtId="0" fontId="0" fillId="0" borderId="10" xfId="0" applyBorder="1" applyAlignment="1">
      <alignment horizontal="center" vertical="center"/>
    </xf>
    <xf numFmtId="0" fontId="0"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21" fillId="0" borderId="10" xfId="0" applyFont="1" applyBorder="1" applyAlignment="1">
      <alignment vertical="center" wrapText="1"/>
    </xf>
    <xf numFmtId="49" fontId="52" fillId="0" borderId="33" xfId="0" applyNumberFormat="1" applyFont="1" applyFill="1" applyBorder="1" applyAlignment="1">
      <alignment horizontal="center" vertical="center" wrapText="1" shrinkToFit="1"/>
    </xf>
    <xf numFmtId="49" fontId="52" fillId="0" borderId="43" xfId="0" applyNumberFormat="1" applyFont="1" applyFill="1" applyBorder="1" applyAlignment="1">
      <alignment horizontal="center" vertical="center" shrinkToFit="1"/>
    </xf>
    <xf numFmtId="49" fontId="0" fillId="0" borderId="44" xfId="0" applyNumberFormat="1" applyBorder="1" applyAlignment="1">
      <alignment horizontal="left" vertical="center" wrapText="1"/>
    </xf>
    <xf numFmtId="49" fontId="0" fillId="0" borderId="45" xfId="0" applyNumberFormat="1" applyBorder="1" applyAlignment="1">
      <alignment horizontal="left" vertical="center" wrapText="1"/>
    </xf>
    <xf numFmtId="49" fontId="0" fillId="0" borderId="46" xfId="0" applyNumberFormat="1" applyBorder="1" applyAlignment="1">
      <alignment horizontal="left" vertical="center" wrapText="1"/>
    </xf>
    <xf numFmtId="49" fontId="52" fillId="0" borderId="16" xfId="0" applyNumberFormat="1" applyFont="1" applyFill="1" applyBorder="1" applyAlignment="1">
      <alignment horizontal="center" vertical="center" shrinkToFit="1"/>
    </xf>
    <xf numFmtId="49" fontId="52" fillId="0" borderId="34" xfId="0" applyNumberFormat="1" applyFont="1" applyFill="1" applyBorder="1" applyAlignment="1">
      <alignment horizontal="center" vertical="center" shrinkToFit="1"/>
    </xf>
    <xf numFmtId="49" fontId="52" fillId="0" borderId="33" xfId="0" applyNumberFormat="1" applyFont="1" applyFill="1" applyBorder="1" applyAlignment="1">
      <alignment horizontal="center" vertical="center" shrinkToFit="1"/>
    </xf>
    <xf numFmtId="49" fontId="52" fillId="0" borderId="28" xfId="0" applyNumberFormat="1" applyFont="1" applyFill="1" applyBorder="1" applyAlignment="1">
      <alignment horizontal="center" vertical="center" shrinkToFit="1"/>
    </xf>
    <xf numFmtId="0" fontId="0" fillId="0" borderId="47" xfId="0" applyNumberFormat="1" applyBorder="1" applyAlignment="1">
      <alignment horizontal="left" vertical="center" wrapText="1"/>
    </xf>
    <xf numFmtId="0" fontId="0" fillId="0" borderId="34" xfId="0" applyNumberFormat="1" applyBorder="1" applyAlignment="1">
      <alignment horizontal="left" vertical="center" wrapText="1"/>
    </xf>
    <xf numFmtId="0" fontId="0" fillId="0" borderId="48" xfId="0" applyNumberFormat="1" applyBorder="1" applyAlignment="1">
      <alignment horizontal="left" vertical="center" wrapText="1"/>
    </xf>
    <xf numFmtId="0" fontId="0" fillId="0" borderId="49" xfId="0" applyNumberFormat="1" applyBorder="1" applyAlignment="1">
      <alignment horizontal="left" vertical="center" wrapText="1"/>
    </xf>
    <xf numFmtId="0" fontId="0" fillId="0" borderId="28" xfId="0" applyNumberFormat="1" applyBorder="1" applyAlignment="1">
      <alignment horizontal="left" vertical="center" wrapText="1"/>
    </xf>
    <xf numFmtId="0" fontId="0" fillId="0" borderId="43" xfId="0" applyNumberFormat="1" applyBorder="1" applyAlignment="1">
      <alignment horizontal="left" vertical="center" wrapText="1"/>
    </xf>
    <xf numFmtId="49" fontId="52" fillId="0" borderId="50" xfId="0" applyNumberFormat="1" applyFont="1" applyFill="1" applyBorder="1" applyAlignment="1">
      <alignment horizontal="center" vertical="center" shrinkToFit="1"/>
    </xf>
    <xf numFmtId="49" fontId="52" fillId="0" borderId="51" xfId="0" applyNumberFormat="1" applyFont="1" applyFill="1" applyBorder="1" applyAlignment="1">
      <alignment horizontal="center" vertical="center" shrinkToFit="1"/>
    </xf>
    <xf numFmtId="0" fontId="0" fillId="0" borderId="52" xfId="0" applyNumberFormat="1" applyBorder="1" applyAlignment="1">
      <alignment horizontal="left" vertical="center" wrapText="1"/>
    </xf>
    <xf numFmtId="0" fontId="0" fillId="0" borderId="51" xfId="0" applyNumberFormat="1" applyBorder="1" applyAlignment="1">
      <alignment horizontal="left" vertical="center" wrapText="1"/>
    </xf>
    <xf numFmtId="0" fontId="0" fillId="0" borderId="53" xfId="0" applyNumberFormat="1" applyBorder="1" applyAlignment="1">
      <alignment horizontal="left" vertical="center" wrapText="1"/>
    </xf>
    <xf numFmtId="49" fontId="0" fillId="0" borderId="16" xfId="0" applyNumberFormat="1" applyFont="1" applyFill="1" applyBorder="1" applyAlignment="1">
      <alignment horizontal="center" vertical="center" shrinkToFit="1"/>
    </xf>
    <xf numFmtId="49" fontId="0" fillId="0" borderId="34" xfId="0" applyNumberFormat="1" applyFont="1" applyFill="1" applyBorder="1" applyAlignment="1">
      <alignment horizontal="center" vertical="center" shrinkToFit="1"/>
    </xf>
    <xf numFmtId="49" fontId="0" fillId="0" borderId="33"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0" fontId="45" fillId="41" borderId="54" xfId="0" applyNumberFormat="1" applyFont="1" applyFill="1" applyBorder="1" applyAlignment="1">
      <alignment horizontal="center" vertical="center" wrapText="1"/>
    </xf>
    <xf numFmtId="0" fontId="45" fillId="41" borderId="55" xfId="0" applyNumberFormat="1" applyFont="1" applyFill="1" applyBorder="1" applyAlignment="1">
      <alignment horizontal="center" vertical="center" wrapText="1"/>
    </xf>
    <xf numFmtId="0" fontId="45" fillId="41" borderId="56" xfId="0" applyNumberFormat="1" applyFont="1" applyFill="1" applyBorder="1" applyAlignment="1">
      <alignment horizontal="center" vertical="center" wrapText="1"/>
    </xf>
    <xf numFmtId="0" fontId="0" fillId="0" borderId="57" xfId="0" applyNumberFormat="1" applyBorder="1" applyAlignment="1">
      <alignment horizontal="left" vertical="center" wrapText="1"/>
    </xf>
    <xf numFmtId="0" fontId="0" fillId="0" borderId="58" xfId="0" applyNumberFormat="1" applyBorder="1" applyAlignment="1">
      <alignment horizontal="left" vertical="center" wrapText="1"/>
    </xf>
    <xf numFmtId="0" fontId="0" fillId="0" borderId="59" xfId="0" applyNumberFormat="1" applyBorder="1" applyAlignment="1">
      <alignment horizontal="left" vertical="center" wrapText="1"/>
    </xf>
    <xf numFmtId="0" fontId="48" fillId="42" borderId="0" xfId="0" applyFont="1" applyFill="1" applyAlignment="1">
      <alignment vertical="center"/>
    </xf>
    <xf numFmtId="0" fontId="51" fillId="0" borderId="28" xfId="0" applyFont="1" applyBorder="1" applyAlignment="1">
      <alignment horizontal="left" vertical="center"/>
    </xf>
    <xf numFmtId="49" fontId="3" fillId="0" borderId="10"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0" fontId="15" fillId="0" borderId="60" xfId="0" applyFont="1"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37" borderId="10" xfId="0" applyFill="1" applyBorder="1" applyAlignment="1">
      <alignment horizontal="left" vertical="center" wrapText="1"/>
    </xf>
    <xf numFmtId="0" fontId="0" fillId="38" borderId="10"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025"/>
        </c:manualLayout>
      </c:layou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title>
    <c:plotArea>
      <c:layout>
        <c:manualLayout>
          <c:xMode val="edge"/>
          <c:yMode val="edge"/>
          <c:x val="0.1985"/>
          <c:y val="0.16775"/>
          <c:w val="0.58075"/>
          <c:h val="0.70975"/>
        </c:manualLayout>
      </c:layout>
      <c:radarChart>
        <c:radarStyle val="marker"/>
        <c:varyColors val="0"/>
        <c:ser>
          <c:idx val="0"/>
          <c:order val="0"/>
          <c:tx>
            <c:strRef>
              <c:f>'2)グラフシート・自由記入'!$K$40</c:f>
              <c:strCache>
                <c:ptCount val="1"/>
                <c:pt idx="0">
                  <c:v>移動のしやすさ</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FF"/>
                </a:solidFill>
              </a:ln>
            </c:spPr>
          </c:marker>
          <c:cat>
            <c:strRef>
              <c:f>'2)グラフシート・自由記入'!$L$39:$U$39</c:f>
              <c:strCache/>
            </c:strRef>
          </c:cat>
          <c:val>
            <c:numRef>
              <c:f>'2)グラフシート・自由記入'!$L$40:$U$40</c:f>
              <c:numCache/>
            </c:numRef>
          </c:val>
        </c:ser>
        <c:axId val="39476627"/>
        <c:axId val="19745324"/>
      </c:radarChart>
      <c:catAx>
        <c:axId val="3947662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19745324"/>
        <c:crosses val="autoZero"/>
        <c:auto val="0"/>
        <c:lblOffset val="100"/>
        <c:tickLblSkip val="1"/>
        <c:noMultiLvlLbl val="0"/>
      </c:catAx>
      <c:valAx>
        <c:axId val="19745324"/>
        <c:scaling>
          <c:orientation val="minMax"/>
          <c:max val="3"/>
        </c:scaling>
        <c:axPos val="l"/>
        <c:majorGridlines>
          <c:spPr>
            <a:ln w="3175">
              <a:solidFill>
                <a:srgbClr val="000000"/>
              </a:solidFill>
            </a:ln>
          </c:spPr>
        </c:majorGridlines>
        <c:delete val="0"/>
        <c:numFmt formatCode="General" sourceLinked="1"/>
        <c:majorTickMark val="cross"/>
        <c:minorTickMark val="none"/>
        <c:tickLblPos val="none"/>
        <c:spPr>
          <a:ln w="3175">
            <a:solidFill>
              <a:srgbClr val="000000"/>
            </a:solidFill>
          </a:ln>
        </c:spPr>
        <c:crossAx val="39476627"/>
        <c:crossesAt val="1"/>
        <c:crossBetween val="between"/>
        <c:dispUnits/>
        <c:majorUnit val="1"/>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2175"/>
        </c:manualLayout>
      </c:layou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title>
    <c:plotArea>
      <c:layout>
        <c:manualLayout>
          <c:xMode val="edge"/>
          <c:yMode val="edge"/>
          <c:x val="0.17175"/>
          <c:y val="0.1715"/>
          <c:w val="0.61175"/>
          <c:h val="0.7495"/>
        </c:manualLayout>
      </c:layout>
      <c:radarChart>
        <c:radarStyle val="marker"/>
        <c:varyColors val="0"/>
        <c:ser>
          <c:idx val="0"/>
          <c:order val="0"/>
          <c:tx>
            <c:strRef>
              <c:f>'2)グラフシート・自由記入'!$K$41</c:f>
              <c:strCache>
                <c:ptCount val="1"/>
                <c:pt idx="0">
                  <c:v>案内情報のわかりやすさ</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FF"/>
                </a:solidFill>
              </a:ln>
            </c:spPr>
          </c:marker>
          <c:cat>
            <c:strRef>
              <c:f>'2)グラフシート・自由記入'!$L$39:$U$39</c:f>
              <c:strCache/>
            </c:strRef>
          </c:cat>
          <c:val>
            <c:numRef>
              <c:f>'2)グラフシート・自由記入'!$L$41:$U$41</c:f>
              <c:numCache/>
            </c:numRef>
          </c:val>
        </c:ser>
        <c:axId val="43490189"/>
        <c:axId val="55867382"/>
      </c:radarChart>
      <c:catAx>
        <c:axId val="4349018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55867382"/>
        <c:crosses val="autoZero"/>
        <c:auto val="0"/>
        <c:lblOffset val="100"/>
        <c:tickLblSkip val="1"/>
        <c:noMultiLvlLbl val="0"/>
      </c:catAx>
      <c:valAx>
        <c:axId val="55867382"/>
        <c:scaling>
          <c:orientation val="minMax"/>
          <c:max val="3"/>
        </c:scaling>
        <c:axPos val="l"/>
        <c:majorGridlines>
          <c:spPr>
            <a:ln w="3175">
              <a:solidFill>
                <a:srgbClr val="000000"/>
              </a:solidFill>
            </a:ln>
          </c:spPr>
        </c:majorGridlines>
        <c:delete val="0"/>
        <c:numFmt formatCode="General" sourceLinked="1"/>
        <c:majorTickMark val="cross"/>
        <c:minorTickMark val="none"/>
        <c:tickLblPos val="none"/>
        <c:spPr>
          <a:ln w="3175">
            <a:solidFill>
              <a:srgbClr val="000000"/>
            </a:solidFill>
          </a:ln>
        </c:spPr>
        <c:crossAx val="43490189"/>
        <c:crossesAt val="1"/>
        <c:crossBetween val="between"/>
        <c:dispUnits/>
        <c:majorUnit val="1"/>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375"/>
          <c:y val="-0.01225"/>
        </c:manualLayout>
      </c:layou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title>
    <c:plotArea>
      <c:layout>
        <c:manualLayout>
          <c:xMode val="edge"/>
          <c:yMode val="edge"/>
          <c:x val="0.202"/>
          <c:y val="0.19275"/>
          <c:w val="0.57125"/>
          <c:h val="0.69925"/>
        </c:manualLayout>
      </c:layout>
      <c:radarChart>
        <c:radarStyle val="marker"/>
        <c:varyColors val="0"/>
        <c:ser>
          <c:idx val="0"/>
          <c:order val="0"/>
          <c:tx>
            <c:strRef>
              <c:f>'2)グラフシート・自由記入'!$K$42</c:f>
              <c:strCache>
                <c:ptCount val="1"/>
                <c:pt idx="0">
                  <c:v>施設や設備の使いやすさ</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FF"/>
                </a:solidFill>
              </a:ln>
            </c:spPr>
          </c:marker>
          <c:cat>
            <c:strRef>
              <c:f>'2)グラフシート・自由記入'!$L$39:$U$39</c:f>
              <c:strCache/>
            </c:strRef>
          </c:cat>
          <c:val>
            <c:numRef>
              <c:f>'2)グラフシート・自由記入'!$L$42:$U$42</c:f>
              <c:numCache/>
            </c:numRef>
          </c:val>
        </c:ser>
        <c:axId val="33044391"/>
        <c:axId val="28964064"/>
      </c:radarChart>
      <c:catAx>
        <c:axId val="3304439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28964064"/>
        <c:crosses val="autoZero"/>
        <c:auto val="0"/>
        <c:lblOffset val="100"/>
        <c:tickLblSkip val="1"/>
        <c:noMultiLvlLbl val="0"/>
      </c:catAx>
      <c:valAx>
        <c:axId val="28964064"/>
        <c:scaling>
          <c:orientation val="minMax"/>
          <c:max val="3"/>
        </c:scaling>
        <c:axPos val="l"/>
        <c:majorGridlines>
          <c:spPr>
            <a:ln w="3175">
              <a:solidFill>
                <a:srgbClr val="000000"/>
              </a:solidFill>
            </a:ln>
          </c:spPr>
        </c:majorGridlines>
        <c:delete val="0"/>
        <c:numFmt formatCode="General" sourceLinked="1"/>
        <c:majorTickMark val="cross"/>
        <c:minorTickMark val="none"/>
        <c:tickLblPos val="none"/>
        <c:spPr>
          <a:ln w="3175">
            <a:solidFill>
              <a:srgbClr val="000000"/>
            </a:solidFill>
          </a:ln>
        </c:spPr>
        <c:crossAx val="33044391"/>
        <c:crossesAt val="1"/>
        <c:crossBetween val="between"/>
        <c:dispUnits/>
        <c:majorUnit val="1"/>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704850</xdr:colOff>
      <xdr:row>1</xdr:row>
      <xdr:rowOff>0</xdr:rowOff>
    </xdr:from>
    <xdr:to>
      <xdr:col>13</xdr:col>
      <xdr:colOff>704850</xdr:colOff>
      <xdr:row>1</xdr:row>
      <xdr:rowOff>257175</xdr:rowOff>
    </xdr:to>
    <xdr:sp>
      <xdr:nvSpPr>
        <xdr:cNvPr id="1" name="Text Box 26"/>
        <xdr:cNvSpPr txBox="1">
          <a:spLocks noChangeArrowheads="1"/>
        </xdr:cNvSpPr>
      </xdr:nvSpPr>
      <xdr:spPr>
        <a:xfrm>
          <a:off x="19259550" y="171450"/>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13</xdr:col>
      <xdr:colOff>704850</xdr:colOff>
      <xdr:row>1</xdr:row>
      <xdr:rowOff>0</xdr:rowOff>
    </xdr:from>
    <xdr:to>
      <xdr:col>13</xdr:col>
      <xdr:colOff>704850</xdr:colOff>
      <xdr:row>1</xdr:row>
      <xdr:rowOff>257175</xdr:rowOff>
    </xdr:to>
    <xdr:sp>
      <xdr:nvSpPr>
        <xdr:cNvPr id="2" name="Text Box 28"/>
        <xdr:cNvSpPr txBox="1">
          <a:spLocks noChangeArrowheads="1"/>
        </xdr:cNvSpPr>
      </xdr:nvSpPr>
      <xdr:spPr>
        <a:xfrm>
          <a:off x="19259550" y="171450"/>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38</xdr:row>
      <xdr:rowOff>0</xdr:rowOff>
    </xdr:from>
    <xdr:to>
      <xdr:col>16</xdr:col>
      <xdr:colOff>9525</xdr:colOff>
      <xdr:row>38</xdr:row>
      <xdr:rowOff>257175</xdr:rowOff>
    </xdr:to>
    <xdr:sp>
      <xdr:nvSpPr>
        <xdr:cNvPr id="1" name="Text Box 1"/>
        <xdr:cNvSpPr txBox="1">
          <a:spLocks noChangeArrowheads="1"/>
        </xdr:cNvSpPr>
      </xdr:nvSpPr>
      <xdr:spPr>
        <a:xfrm>
          <a:off x="13420725" y="10868025"/>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16</xdr:col>
      <xdr:colOff>9525</xdr:colOff>
      <xdr:row>38</xdr:row>
      <xdr:rowOff>0</xdr:rowOff>
    </xdr:from>
    <xdr:to>
      <xdr:col>16</xdr:col>
      <xdr:colOff>9525</xdr:colOff>
      <xdr:row>38</xdr:row>
      <xdr:rowOff>257175</xdr:rowOff>
    </xdr:to>
    <xdr:sp>
      <xdr:nvSpPr>
        <xdr:cNvPr id="2" name="Text Box 2"/>
        <xdr:cNvSpPr txBox="1">
          <a:spLocks noChangeArrowheads="1"/>
        </xdr:cNvSpPr>
      </xdr:nvSpPr>
      <xdr:spPr>
        <a:xfrm>
          <a:off x="13420725" y="10868025"/>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xdr:col>
      <xdr:colOff>152400</xdr:colOff>
      <xdr:row>6</xdr:row>
      <xdr:rowOff>57150</xdr:rowOff>
    </xdr:from>
    <xdr:to>
      <xdr:col>8</xdr:col>
      <xdr:colOff>1133475</xdr:colOff>
      <xdr:row>21</xdr:row>
      <xdr:rowOff>76200</xdr:rowOff>
    </xdr:to>
    <xdr:graphicFrame>
      <xdr:nvGraphicFramePr>
        <xdr:cNvPr id="3" name="Chart 3"/>
        <xdr:cNvGraphicFramePr/>
      </xdr:nvGraphicFramePr>
      <xdr:xfrm>
        <a:off x="361950" y="1543050"/>
        <a:ext cx="4895850" cy="40195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23</xdr:row>
      <xdr:rowOff>180975</xdr:rowOff>
    </xdr:from>
    <xdr:to>
      <xdr:col>8</xdr:col>
      <xdr:colOff>1114425</xdr:colOff>
      <xdr:row>35</xdr:row>
      <xdr:rowOff>295275</xdr:rowOff>
    </xdr:to>
    <xdr:graphicFrame>
      <xdr:nvGraphicFramePr>
        <xdr:cNvPr id="4" name="Chart 4"/>
        <xdr:cNvGraphicFramePr/>
      </xdr:nvGraphicFramePr>
      <xdr:xfrm>
        <a:off x="333375" y="6038850"/>
        <a:ext cx="4905375" cy="4019550"/>
      </xdr:xfrm>
      <a:graphic>
        <a:graphicData uri="http://schemas.openxmlformats.org/drawingml/2006/chart">
          <c:chart xmlns:c="http://schemas.openxmlformats.org/drawingml/2006/chart" r:id="rId2"/>
        </a:graphicData>
      </a:graphic>
    </xdr:graphicFrame>
    <xdr:clientData/>
  </xdr:twoCellAnchor>
  <xdr:twoCellAnchor>
    <xdr:from>
      <xdr:col>8</xdr:col>
      <xdr:colOff>3629025</xdr:colOff>
      <xdr:row>6</xdr:row>
      <xdr:rowOff>57150</xdr:rowOff>
    </xdr:from>
    <xdr:to>
      <xdr:col>14</xdr:col>
      <xdr:colOff>381000</xdr:colOff>
      <xdr:row>21</xdr:row>
      <xdr:rowOff>57150</xdr:rowOff>
    </xdr:to>
    <xdr:graphicFrame>
      <xdr:nvGraphicFramePr>
        <xdr:cNvPr id="5" name="Chart 5"/>
        <xdr:cNvGraphicFramePr/>
      </xdr:nvGraphicFramePr>
      <xdr:xfrm>
        <a:off x="7753350" y="1543050"/>
        <a:ext cx="4876800" cy="4000500"/>
      </xdr:xfrm>
      <a:graphic>
        <a:graphicData uri="http://schemas.openxmlformats.org/drawingml/2006/chart">
          <c:chart xmlns:c="http://schemas.openxmlformats.org/drawingml/2006/chart" r:id="rId3"/>
        </a:graphicData>
      </a:graphic>
    </xdr:graphicFrame>
    <xdr:clientData/>
  </xdr:twoCellAnchor>
  <xdr:oneCellAnchor>
    <xdr:from>
      <xdr:col>15</xdr:col>
      <xdr:colOff>257175</xdr:colOff>
      <xdr:row>22</xdr:row>
      <xdr:rowOff>57150</xdr:rowOff>
    </xdr:from>
    <xdr:ext cx="1428750" cy="190500"/>
    <xdr:sp>
      <xdr:nvSpPr>
        <xdr:cNvPr id="6" name="Text Box 15"/>
        <xdr:cNvSpPr txBox="1">
          <a:spLocks noChangeArrowheads="1"/>
        </xdr:cNvSpPr>
      </xdr:nvSpPr>
      <xdr:spPr>
        <a:xfrm>
          <a:off x="13087350" y="5648325"/>
          <a:ext cx="1428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自由意見を御記入下さい</a:t>
          </a:r>
        </a:p>
      </xdr:txBody>
    </xdr:sp>
    <xdr:clientData fPrintsWithSheet="0"/>
  </xdr:oneCellAnchor>
  <xdr:oneCellAnchor>
    <xdr:from>
      <xdr:col>19</xdr:col>
      <xdr:colOff>123825</xdr:colOff>
      <xdr:row>35</xdr:row>
      <xdr:rowOff>123825</xdr:rowOff>
    </xdr:from>
    <xdr:ext cx="2590800" cy="190500"/>
    <xdr:sp>
      <xdr:nvSpPr>
        <xdr:cNvPr id="7" name="Text Box 18"/>
        <xdr:cNvSpPr txBox="1">
          <a:spLocks noChangeArrowheads="1"/>
        </xdr:cNvSpPr>
      </xdr:nvSpPr>
      <xdr:spPr>
        <a:xfrm>
          <a:off x="15278100" y="9886950"/>
          <a:ext cx="2590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気象条件等、その他特記事項を御記入下さい</a:t>
          </a:r>
        </a:p>
      </xdr:txBody>
    </xdr:sp>
    <xdr:clientData fPrintsWithSheet="0"/>
  </xdr:oneCellAnchor>
  <xdr:oneCellAnchor>
    <xdr:from>
      <xdr:col>19</xdr:col>
      <xdr:colOff>123825</xdr:colOff>
      <xdr:row>25</xdr:row>
      <xdr:rowOff>66675</xdr:rowOff>
    </xdr:from>
    <xdr:ext cx="1304925" cy="190500"/>
    <xdr:sp>
      <xdr:nvSpPr>
        <xdr:cNvPr id="8" name="Text Box 19"/>
        <xdr:cNvSpPr txBox="1">
          <a:spLocks noChangeArrowheads="1"/>
        </xdr:cNvSpPr>
      </xdr:nvSpPr>
      <xdr:spPr>
        <a:xfrm>
          <a:off x="15278100" y="6305550"/>
          <a:ext cx="1304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27</xdr:row>
      <xdr:rowOff>66675</xdr:rowOff>
    </xdr:from>
    <xdr:ext cx="1304925" cy="190500"/>
    <xdr:sp>
      <xdr:nvSpPr>
        <xdr:cNvPr id="9" name="Text Box 20"/>
        <xdr:cNvSpPr txBox="1">
          <a:spLocks noChangeArrowheads="1"/>
        </xdr:cNvSpPr>
      </xdr:nvSpPr>
      <xdr:spPr>
        <a:xfrm>
          <a:off x="15278100" y="7010400"/>
          <a:ext cx="1304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29</xdr:row>
      <xdr:rowOff>66675</xdr:rowOff>
    </xdr:from>
    <xdr:ext cx="1304925" cy="190500"/>
    <xdr:sp>
      <xdr:nvSpPr>
        <xdr:cNvPr id="10" name="Text Box 21"/>
        <xdr:cNvSpPr txBox="1">
          <a:spLocks noChangeArrowheads="1"/>
        </xdr:cNvSpPr>
      </xdr:nvSpPr>
      <xdr:spPr>
        <a:xfrm>
          <a:off x="15278100" y="7715250"/>
          <a:ext cx="1304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31</xdr:row>
      <xdr:rowOff>66675</xdr:rowOff>
    </xdr:from>
    <xdr:ext cx="1304925" cy="190500"/>
    <xdr:sp>
      <xdr:nvSpPr>
        <xdr:cNvPr id="11" name="Text Box 22"/>
        <xdr:cNvSpPr txBox="1">
          <a:spLocks noChangeArrowheads="1"/>
        </xdr:cNvSpPr>
      </xdr:nvSpPr>
      <xdr:spPr>
        <a:xfrm>
          <a:off x="15278100" y="8420100"/>
          <a:ext cx="1304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oneCellAnchor>
    <xdr:from>
      <xdr:col>19</xdr:col>
      <xdr:colOff>123825</xdr:colOff>
      <xdr:row>33</xdr:row>
      <xdr:rowOff>66675</xdr:rowOff>
    </xdr:from>
    <xdr:ext cx="1304925" cy="190500"/>
    <xdr:sp>
      <xdr:nvSpPr>
        <xdr:cNvPr id="12" name="Text Box 23"/>
        <xdr:cNvSpPr txBox="1">
          <a:spLocks noChangeArrowheads="1"/>
        </xdr:cNvSpPr>
      </xdr:nvSpPr>
      <xdr:spPr>
        <a:xfrm>
          <a:off x="15278100" y="9124950"/>
          <a:ext cx="1304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自動的に反映されます</a:t>
          </a:r>
        </a:p>
      </xdr:txBody>
    </xdr:sp>
    <xdr:clientData fPrintsWithSheet="0"/>
  </xdr:oneCellAnchor>
  <xdr:twoCellAnchor>
    <xdr:from>
      <xdr:col>8</xdr:col>
      <xdr:colOff>1228725</xdr:colOff>
      <xdr:row>7</xdr:row>
      <xdr:rowOff>57150</xdr:rowOff>
    </xdr:from>
    <xdr:to>
      <xdr:col>8</xdr:col>
      <xdr:colOff>3581400</xdr:colOff>
      <xdr:row>21</xdr:row>
      <xdr:rowOff>95250</xdr:rowOff>
    </xdr:to>
    <xdr:sp fLocksText="0">
      <xdr:nvSpPr>
        <xdr:cNvPr id="13" name="Text Box 37"/>
        <xdr:cNvSpPr txBox="1">
          <a:spLocks noChangeArrowheads="1"/>
        </xdr:cNvSpPr>
      </xdr:nvSpPr>
      <xdr:spPr>
        <a:xfrm>
          <a:off x="5353050" y="1809750"/>
          <a:ext cx="2352675" cy="37719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1228725</xdr:colOff>
      <xdr:row>6</xdr:row>
      <xdr:rowOff>57150</xdr:rowOff>
    </xdr:from>
    <xdr:to>
      <xdr:col>8</xdr:col>
      <xdr:colOff>1228725</xdr:colOff>
      <xdr:row>7</xdr:row>
      <xdr:rowOff>104775</xdr:rowOff>
    </xdr:to>
    <xdr:sp>
      <xdr:nvSpPr>
        <xdr:cNvPr id="14" name="Text Box 40"/>
        <xdr:cNvSpPr txBox="1">
          <a:spLocks noChangeArrowheads="1"/>
        </xdr:cNvSpPr>
      </xdr:nvSpPr>
      <xdr:spPr>
        <a:xfrm>
          <a:off x="5353050" y="1543050"/>
          <a:ext cx="0" cy="314325"/>
        </a:xfrm>
        <a:prstGeom prst="rect">
          <a:avLst/>
        </a:prstGeom>
        <a:solidFill>
          <a:srgbClr val="CCFFFF"/>
        </a:solidFill>
        <a:ln w="25400" cmpd="sng">
          <a:solidFill>
            <a:srgbClr val="000000"/>
          </a:solidFill>
          <a:headEnd type="none"/>
          <a:tailEnd type="none"/>
        </a:ln>
      </xdr:spPr>
      <xdr:txBody>
        <a:bodyPr vertOverflow="clip" wrap="square" lIns="0" tIns="72000" rIns="0" bIns="36000"/>
        <a:p>
          <a:pPr algn="ctr">
            <a:defRPr/>
          </a:pPr>
          <a:r>
            <a:rPr lang="en-US" cap="none" sz="1200" b="0" i="0" u="none" baseline="0">
              <a:solidFill>
                <a:srgbClr val="0000FF"/>
              </a:solidFill>
            </a:rPr>
            <a:t>特記事項</a:t>
          </a:r>
        </a:p>
      </xdr:txBody>
    </xdr:sp>
    <xdr:clientData/>
  </xdr:twoCellAnchor>
  <xdr:twoCellAnchor>
    <xdr:from>
      <xdr:col>8</xdr:col>
      <xdr:colOff>1247775</xdr:colOff>
      <xdr:row>25</xdr:row>
      <xdr:rowOff>47625</xdr:rowOff>
    </xdr:from>
    <xdr:to>
      <xdr:col>8</xdr:col>
      <xdr:colOff>3600450</xdr:colOff>
      <xdr:row>35</xdr:row>
      <xdr:rowOff>295275</xdr:rowOff>
    </xdr:to>
    <xdr:sp fLocksText="0">
      <xdr:nvSpPr>
        <xdr:cNvPr id="15" name="Text Box 38"/>
        <xdr:cNvSpPr txBox="1">
          <a:spLocks noChangeArrowheads="1"/>
        </xdr:cNvSpPr>
      </xdr:nvSpPr>
      <xdr:spPr>
        <a:xfrm>
          <a:off x="5372100" y="6286500"/>
          <a:ext cx="2352675" cy="37719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1247775</xdr:colOff>
      <xdr:row>24</xdr:row>
      <xdr:rowOff>0</xdr:rowOff>
    </xdr:from>
    <xdr:to>
      <xdr:col>8</xdr:col>
      <xdr:colOff>1247775</xdr:colOff>
      <xdr:row>25</xdr:row>
      <xdr:rowOff>133350</xdr:rowOff>
    </xdr:to>
    <xdr:sp>
      <xdr:nvSpPr>
        <xdr:cNvPr id="16" name="Text Box 41"/>
        <xdr:cNvSpPr txBox="1">
          <a:spLocks noChangeArrowheads="1"/>
        </xdr:cNvSpPr>
      </xdr:nvSpPr>
      <xdr:spPr>
        <a:xfrm>
          <a:off x="5372100" y="6048375"/>
          <a:ext cx="0" cy="323850"/>
        </a:xfrm>
        <a:prstGeom prst="rect">
          <a:avLst/>
        </a:prstGeom>
        <a:solidFill>
          <a:srgbClr val="CCFFFF"/>
        </a:solidFill>
        <a:ln w="25400" cmpd="sng">
          <a:solidFill>
            <a:srgbClr val="000000"/>
          </a:solidFill>
          <a:headEnd type="none"/>
          <a:tailEnd type="none"/>
        </a:ln>
      </xdr:spPr>
      <xdr:txBody>
        <a:bodyPr vertOverflow="clip" wrap="square" lIns="0" tIns="72000" rIns="0" bIns="36000"/>
        <a:p>
          <a:pPr algn="ctr">
            <a:defRPr/>
          </a:pPr>
          <a:r>
            <a:rPr lang="en-US" cap="none" sz="1200" b="0" i="0" u="none" baseline="0">
              <a:solidFill>
                <a:srgbClr val="0000FF"/>
              </a:solidFill>
            </a:rPr>
            <a:t>特記事項</a:t>
          </a:r>
        </a:p>
      </xdr:txBody>
    </xdr:sp>
    <xdr:clientData/>
  </xdr:twoCellAnchor>
  <xdr:twoCellAnchor>
    <xdr:from>
      <xdr:col>14</xdr:col>
      <xdr:colOff>466725</xdr:colOff>
      <xdr:row>7</xdr:row>
      <xdr:rowOff>47625</xdr:rowOff>
    </xdr:from>
    <xdr:to>
      <xdr:col>18</xdr:col>
      <xdr:colOff>504825</xdr:colOff>
      <xdr:row>21</xdr:row>
      <xdr:rowOff>57150</xdr:rowOff>
    </xdr:to>
    <xdr:sp fLocksText="0">
      <xdr:nvSpPr>
        <xdr:cNvPr id="17" name="Text Box 39"/>
        <xdr:cNvSpPr txBox="1">
          <a:spLocks noChangeArrowheads="1"/>
        </xdr:cNvSpPr>
      </xdr:nvSpPr>
      <xdr:spPr>
        <a:xfrm>
          <a:off x="12715875" y="1800225"/>
          <a:ext cx="2362200" cy="3743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466725</xdr:colOff>
      <xdr:row>6</xdr:row>
      <xdr:rowOff>57150</xdr:rowOff>
    </xdr:from>
    <xdr:to>
      <xdr:col>18</xdr:col>
      <xdr:colOff>504825</xdr:colOff>
      <xdr:row>7</xdr:row>
      <xdr:rowOff>104775</xdr:rowOff>
    </xdr:to>
    <xdr:sp>
      <xdr:nvSpPr>
        <xdr:cNvPr id="18" name="Text Box 42"/>
        <xdr:cNvSpPr txBox="1">
          <a:spLocks noChangeArrowheads="1"/>
        </xdr:cNvSpPr>
      </xdr:nvSpPr>
      <xdr:spPr>
        <a:xfrm>
          <a:off x="12715875" y="1543050"/>
          <a:ext cx="2362200" cy="314325"/>
        </a:xfrm>
        <a:prstGeom prst="rect">
          <a:avLst/>
        </a:prstGeom>
        <a:solidFill>
          <a:srgbClr val="CCFFFF"/>
        </a:solidFill>
        <a:ln w="25400" cmpd="sng">
          <a:solidFill>
            <a:srgbClr val="000000"/>
          </a:solidFill>
          <a:headEnd type="none"/>
          <a:tailEnd type="none"/>
        </a:ln>
      </xdr:spPr>
      <xdr:txBody>
        <a:bodyPr vertOverflow="clip" wrap="square" lIns="0" tIns="72000" rIns="0" bIns="36000"/>
        <a:p>
          <a:pPr algn="ctr">
            <a:defRPr/>
          </a:pPr>
          <a:r>
            <a:rPr lang="en-US" cap="none" sz="1200" b="0" i="0" u="none" baseline="0">
              <a:solidFill>
                <a:srgbClr val="0000FF"/>
              </a:solidFill>
            </a:rPr>
            <a:t>特記事項</a:t>
          </a:r>
        </a:p>
      </xdr:txBody>
    </xdr:sp>
    <xdr:clientData/>
  </xdr:twoCellAnchor>
  <xdr:oneCellAnchor>
    <xdr:from>
      <xdr:col>9</xdr:col>
      <xdr:colOff>0</xdr:colOff>
      <xdr:row>22</xdr:row>
      <xdr:rowOff>57150</xdr:rowOff>
    </xdr:from>
    <xdr:ext cx="1428750" cy="190500"/>
    <xdr:sp>
      <xdr:nvSpPr>
        <xdr:cNvPr id="19" name="Text Box 44"/>
        <xdr:cNvSpPr txBox="1">
          <a:spLocks noChangeArrowheads="1"/>
        </xdr:cNvSpPr>
      </xdr:nvSpPr>
      <xdr:spPr>
        <a:xfrm>
          <a:off x="8515350" y="5648325"/>
          <a:ext cx="1428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自由意見を御記入下さい</a:t>
          </a:r>
        </a:p>
      </xdr:txBody>
    </xdr:sp>
    <xdr:clientData fPrintsWithSheet="0"/>
  </xdr:oneCellAnchor>
  <xdr:oneCellAnchor>
    <xdr:from>
      <xdr:col>8</xdr:col>
      <xdr:colOff>1485900</xdr:colOff>
      <xdr:row>35</xdr:row>
      <xdr:rowOff>438150</xdr:rowOff>
    </xdr:from>
    <xdr:ext cx="1438275" cy="190500"/>
    <xdr:sp>
      <xdr:nvSpPr>
        <xdr:cNvPr id="20" name="Text Box 45"/>
        <xdr:cNvSpPr txBox="1">
          <a:spLocks noChangeArrowheads="1"/>
        </xdr:cNvSpPr>
      </xdr:nvSpPr>
      <xdr:spPr>
        <a:xfrm>
          <a:off x="5610225" y="10201275"/>
          <a:ext cx="14382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自由意見を御記入下さい</a:t>
          </a:r>
        </a:p>
      </xdr:txBody>
    </xdr:sp>
    <xdr:clientData fPrintsWithSheet="0"/>
  </xdr:oneCellAnchor>
  <xdr:twoCellAnchor>
    <xdr:from>
      <xdr:col>16</xdr:col>
      <xdr:colOff>476250</xdr:colOff>
      <xdr:row>3</xdr:row>
      <xdr:rowOff>190500</xdr:rowOff>
    </xdr:from>
    <xdr:to>
      <xdr:col>18</xdr:col>
      <xdr:colOff>457200</xdr:colOff>
      <xdr:row>5</xdr:row>
      <xdr:rowOff>257175</xdr:rowOff>
    </xdr:to>
    <xdr:pic>
      <xdr:nvPicPr>
        <xdr:cNvPr id="21" name="Picture 50"/>
        <xdr:cNvPicPr preferRelativeResize="1">
          <a:picLocks noChangeAspect="1"/>
        </xdr:cNvPicPr>
      </xdr:nvPicPr>
      <xdr:blipFill>
        <a:blip r:embed="rId4"/>
        <a:stretch>
          <a:fillRect/>
        </a:stretch>
      </xdr:blipFill>
      <xdr:spPr>
        <a:xfrm>
          <a:off x="13887450" y="952500"/>
          <a:ext cx="1143000" cy="523875"/>
        </a:xfrm>
        <a:prstGeom prst="rect">
          <a:avLst/>
        </a:prstGeom>
        <a:noFill/>
        <a:ln w="9525" cmpd="sng">
          <a:noFill/>
        </a:ln>
      </xdr:spPr>
    </xdr:pic>
    <xdr:clientData/>
  </xdr:twoCellAnchor>
  <xdr:oneCellAnchor>
    <xdr:from>
      <xdr:col>9</xdr:col>
      <xdr:colOff>0</xdr:colOff>
      <xdr:row>35</xdr:row>
      <xdr:rowOff>0</xdr:rowOff>
    </xdr:from>
    <xdr:ext cx="1428750" cy="190500"/>
    <xdr:sp>
      <xdr:nvSpPr>
        <xdr:cNvPr id="22" name="Text Box 69"/>
        <xdr:cNvSpPr txBox="1">
          <a:spLocks noChangeArrowheads="1"/>
        </xdr:cNvSpPr>
      </xdr:nvSpPr>
      <xdr:spPr>
        <a:xfrm>
          <a:off x="8515350" y="9763125"/>
          <a:ext cx="1428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自由意見を御記入下さい</a:t>
          </a:r>
        </a:p>
      </xdr:txBody>
    </xdr:sp>
    <xdr:clientData fPrintsWithSheet="0"/>
  </xdr:oneCellAnchor>
  <xdr:oneCellAnchor>
    <xdr:from>
      <xdr:col>3</xdr:col>
      <xdr:colOff>247650</xdr:colOff>
      <xdr:row>9</xdr:row>
      <xdr:rowOff>57150</xdr:rowOff>
    </xdr:from>
    <xdr:ext cx="219075" cy="142875"/>
    <xdr:sp>
      <xdr:nvSpPr>
        <xdr:cNvPr id="23" name="Text Box 6"/>
        <xdr:cNvSpPr txBox="1">
          <a:spLocks noChangeArrowheads="1"/>
        </xdr:cNvSpPr>
      </xdr:nvSpPr>
      <xdr:spPr>
        <a:xfrm>
          <a:off x="2533650" y="2343150"/>
          <a:ext cx="219075"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特Ａ</a:t>
          </a:r>
        </a:p>
      </xdr:txBody>
    </xdr:sp>
    <xdr:clientData/>
  </xdr:oneCellAnchor>
  <xdr:oneCellAnchor>
    <xdr:from>
      <xdr:col>4</xdr:col>
      <xdr:colOff>66675</xdr:colOff>
      <xdr:row>10</xdr:row>
      <xdr:rowOff>200025</xdr:rowOff>
    </xdr:from>
    <xdr:ext cx="114300" cy="142875"/>
    <xdr:sp>
      <xdr:nvSpPr>
        <xdr:cNvPr id="24" name="Text Box 7"/>
        <xdr:cNvSpPr txBox="1">
          <a:spLocks noChangeArrowheads="1"/>
        </xdr:cNvSpPr>
      </xdr:nvSpPr>
      <xdr:spPr>
        <a:xfrm>
          <a:off x="2628900" y="275272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Ａ</a:t>
          </a:r>
        </a:p>
      </xdr:txBody>
    </xdr:sp>
    <xdr:clientData/>
  </xdr:oneCellAnchor>
  <xdr:oneCellAnchor>
    <xdr:from>
      <xdr:col>4</xdr:col>
      <xdr:colOff>66675</xdr:colOff>
      <xdr:row>12</xdr:row>
      <xdr:rowOff>66675</xdr:rowOff>
    </xdr:from>
    <xdr:ext cx="114300" cy="142875"/>
    <xdr:sp>
      <xdr:nvSpPr>
        <xdr:cNvPr id="25" name="Text Box 8"/>
        <xdr:cNvSpPr txBox="1">
          <a:spLocks noChangeArrowheads="1"/>
        </xdr:cNvSpPr>
      </xdr:nvSpPr>
      <xdr:spPr>
        <a:xfrm>
          <a:off x="2628900" y="31527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Ｂ</a:t>
          </a:r>
        </a:p>
      </xdr:txBody>
    </xdr:sp>
    <xdr:clientData/>
  </xdr:oneCellAnchor>
  <xdr:oneCellAnchor>
    <xdr:from>
      <xdr:col>5</xdr:col>
      <xdr:colOff>123825</xdr:colOff>
      <xdr:row>0</xdr:row>
      <xdr:rowOff>85725</xdr:rowOff>
    </xdr:from>
    <xdr:ext cx="2971800" cy="257175"/>
    <xdr:sp>
      <xdr:nvSpPr>
        <xdr:cNvPr id="26" name="Text Box 70"/>
        <xdr:cNvSpPr txBox="1">
          <a:spLocks noChangeArrowheads="1"/>
        </xdr:cNvSpPr>
      </xdr:nvSpPr>
      <xdr:spPr>
        <a:xfrm>
          <a:off x="3190875" y="85725"/>
          <a:ext cx="29718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調査年月日、旅客船名等を御記入下さい</a:t>
          </a:r>
        </a:p>
      </xdr:txBody>
    </xdr:sp>
    <xdr:clientData fPrintsWithSheet="0"/>
  </xdr:oneCellAnchor>
  <xdr:oneCellAnchor>
    <xdr:from>
      <xdr:col>10</xdr:col>
      <xdr:colOff>1143000</xdr:colOff>
      <xdr:row>9</xdr:row>
      <xdr:rowOff>57150</xdr:rowOff>
    </xdr:from>
    <xdr:ext cx="228600" cy="142875"/>
    <xdr:sp>
      <xdr:nvSpPr>
        <xdr:cNvPr id="27" name="Text Box 6"/>
        <xdr:cNvSpPr txBox="1">
          <a:spLocks noChangeArrowheads="1"/>
        </xdr:cNvSpPr>
      </xdr:nvSpPr>
      <xdr:spPr>
        <a:xfrm>
          <a:off x="9925050" y="2343150"/>
          <a:ext cx="2286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特Ａ</a:t>
          </a:r>
        </a:p>
      </xdr:txBody>
    </xdr:sp>
    <xdr:clientData/>
  </xdr:oneCellAnchor>
  <xdr:oneCellAnchor>
    <xdr:from>
      <xdr:col>10</xdr:col>
      <xdr:colOff>1266825</xdr:colOff>
      <xdr:row>11</xdr:row>
      <xdr:rowOff>0</xdr:rowOff>
    </xdr:from>
    <xdr:ext cx="114300" cy="142875"/>
    <xdr:sp>
      <xdr:nvSpPr>
        <xdr:cNvPr id="28" name="Text Box 7"/>
        <xdr:cNvSpPr txBox="1">
          <a:spLocks noChangeArrowheads="1"/>
        </xdr:cNvSpPr>
      </xdr:nvSpPr>
      <xdr:spPr>
        <a:xfrm>
          <a:off x="10048875" y="281940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Ａ</a:t>
          </a:r>
        </a:p>
      </xdr:txBody>
    </xdr:sp>
    <xdr:clientData/>
  </xdr:oneCellAnchor>
  <xdr:oneCellAnchor>
    <xdr:from>
      <xdr:col>10</xdr:col>
      <xdr:colOff>1266825</xdr:colOff>
      <xdr:row>12</xdr:row>
      <xdr:rowOff>123825</xdr:rowOff>
    </xdr:from>
    <xdr:ext cx="114300" cy="142875"/>
    <xdr:sp>
      <xdr:nvSpPr>
        <xdr:cNvPr id="29" name="Text Box 8"/>
        <xdr:cNvSpPr txBox="1">
          <a:spLocks noChangeArrowheads="1"/>
        </xdr:cNvSpPr>
      </xdr:nvSpPr>
      <xdr:spPr>
        <a:xfrm>
          <a:off x="10048875" y="320992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Ｂ</a:t>
          </a:r>
        </a:p>
      </xdr:txBody>
    </xdr:sp>
    <xdr:clientData/>
  </xdr:oneCellAnchor>
  <xdr:oneCellAnchor>
    <xdr:from>
      <xdr:col>3</xdr:col>
      <xdr:colOff>180975</xdr:colOff>
      <xdr:row>26</xdr:row>
      <xdr:rowOff>314325</xdr:rowOff>
    </xdr:from>
    <xdr:ext cx="219075" cy="152400"/>
    <xdr:sp>
      <xdr:nvSpPr>
        <xdr:cNvPr id="30" name="Text Box 6"/>
        <xdr:cNvSpPr txBox="1">
          <a:spLocks noChangeArrowheads="1"/>
        </xdr:cNvSpPr>
      </xdr:nvSpPr>
      <xdr:spPr>
        <a:xfrm>
          <a:off x="2466975" y="6829425"/>
          <a:ext cx="2190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特Ａ</a:t>
          </a:r>
        </a:p>
      </xdr:txBody>
    </xdr:sp>
    <xdr:clientData/>
  </xdr:oneCellAnchor>
  <xdr:oneCellAnchor>
    <xdr:from>
      <xdr:col>4</xdr:col>
      <xdr:colOff>0</xdr:colOff>
      <xdr:row>28</xdr:row>
      <xdr:rowOff>57150</xdr:rowOff>
    </xdr:from>
    <xdr:ext cx="114300" cy="142875"/>
    <xdr:sp>
      <xdr:nvSpPr>
        <xdr:cNvPr id="31" name="Text Box 7"/>
        <xdr:cNvSpPr txBox="1">
          <a:spLocks noChangeArrowheads="1"/>
        </xdr:cNvSpPr>
      </xdr:nvSpPr>
      <xdr:spPr>
        <a:xfrm>
          <a:off x="2562225" y="7277100"/>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Ａ</a:t>
          </a:r>
        </a:p>
      </xdr:txBody>
    </xdr:sp>
    <xdr:clientData/>
  </xdr:oneCellAnchor>
  <xdr:oneCellAnchor>
    <xdr:from>
      <xdr:col>4</xdr:col>
      <xdr:colOff>0</xdr:colOff>
      <xdr:row>29</xdr:row>
      <xdr:rowOff>0</xdr:rowOff>
    </xdr:from>
    <xdr:ext cx="114300" cy="142875"/>
    <xdr:sp>
      <xdr:nvSpPr>
        <xdr:cNvPr id="32" name="Text Box 8"/>
        <xdr:cNvSpPr txBox="1">
          <a:spLocks noChangeArrowheads="1"/>
        </xdr:cNvSpPr>
      </xdr:nvSpPr>
      <xdr:spPr>
        <a:xfrm>
          <a:off x="2562225" y="76485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FF"/>
              </a:solidFill>
            </a:rPr>
            <a:t>Ｂ</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704850</xdr:colOff>
      <xdr:row>0</xdr:row>
      <xdr:rowOff>0</xdr:rowOff>
    </xdr:from>
    <xdr:to>
      <xdr:col>13</xdr:col>
      <xdr:colOff>704850</xdr:colOff>
      <xdr:row>0</xdr:row>
      <xdr:rowOff>171450</xdr:rowOff>
    </xdr:to>
    <xdr:sp>
      <xdr:nvSpPr>
        <xdr:cNvPr id="1" name="Text Box 26"/>
        <xdr:cNvSpPr txBox="1">
          <a:spLocks noChangeArrowheads="1"/>
        </xdr:cNvSpPr>
      </xdr:nvSpPr>
      <xdr:spPr>
        <a:xfrm>
          <a:off x="457200"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13</xdr:col>
      <xdr:colOff>704850</xdr:colOff>
      <xdr:row>0</xdr:row>
      <xdr:rowOff>0</xdr:rowOff>
    </xdr:from>
    <xdr:to>
      <xdr:col>13</xdr:col>
      <xdr:colOff>704850</xdr:colOff>
      <xdr:row>0</xdr:row>
      <xdr:rowOff>171450</xdr:rowOff>
    </xdr:to>
    <xdr:sp>
      <xdr:nvSpPr>
        <xdr:cNvPr id="2" name="Text Box 28"/>
        <xdr:cNvSpPr txBox="1">
          <a:spLocks noChangeArrowheads="1"/>
        </xdr:cNvSpPr>
      </xdr:nvSpPr>
      <xdr:spPr>
        <a:xfrm>
          <a:off x="457200"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21</xdr:col>
      <xdr:colOff>704850</xdr:colOff>
      <xdr:row>1</xdr:row>
      <xdr:rowOff>0</xdr:rowOff>
    </xdr:from>
    <xdr:to>
      <xdr:col>21</xdr:col>
      <xdr:colOff>704850</xdr:colOff>
      <xdr:row>1</xdr:row>
      <xdr:rowOff>0</xdr:rowOff>
    </xdr:to>
    <xdr:sp>
      <xdr:nvSpPr>
        <xdr:cNvPr id="3" name="Text Box 26"/>
        <xdr:cNvSpPr txBox="1">
          <a:spLocks noChangeArrowheads="1"/>
        </xdr:cNvSpPr>
      </xdr:nvSpPr>
      <xdr:spPr>
        <a:xfrm>
          <a:off x="4962525"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21</xdr:col>
      <xdr:colOff>704850</xdr:colOff>
      <xdr:row>1</xdr:row>
      <xdr:rowOff>0</xdr:rowOff>
    </xdr:from>
    <xdr:to>
      <xdr:col>21</xdr:col>
      <xdr:colOff>704850</xdr:colOff>
      <xdr:row>1</xdr:row>
      <xdr:rowOff>0</xdr:rowOff>
    </xdr:to>
    <xdr:sp>
      <xdr:nvSpPr>
        <xdr:cNvPr id="4" name="Text Box 28"/>
        <xdr:cNvSpPr txBox="1">
          <a:spLocks noChangeArrowheads="1"/>
        </xdr:cNvSpPr>
      </xdr:nvSpPr>
      <xdr:spPr>
        <a:xfrm>
          <a:off x="4962525" y="0"/>
          <a:ext cx="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224</xdr:row>
      <xdr:rowOff>9525</xdr:rowOff>
    </xdr:from>
    <xdr:to>
      <xdr:col>22</xdr:col>
      <xdr:colOff>0</xdr:colOff>
      <xdr:row>224</xdr:row>
      <xdr:rowOff>266700</xdr:rowOff>
    </xdr:to>
    <xdr:sp>
      <xdr:nvSpPr>
        <xdr:cNvPr id="5" name="Text Box 126"/>
        <xdr:cNvSpPr txBox="1">
          <a:spLocks noChangeArrowheads="1"/>
        </xdr:cNvSpPr>
      </xdr:nvSpPr>
      <xdr:spPr>
        <a:xfrm>
          <a:off x="4962525" y="228600"/>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224</xdr:row>
      <xdr:rowOff>9525</xdr:rowOff>
    </xdr:from>
    <xdr:to>
      <xdr:col>22</xdr:col>
      <xdr:colOff>0</xdr:colOff>
      <xdr:row>224</xdr:row>
      <xdr:rowOff>266700</xdr:rowOff>
    </xdr:to>
    <xdr:sp>
      <xdr:nvSpPr>
        <xdr:cNvPr id="6" name="Text Box 127"/>
        <xdr:cNvSpPr txBox="1">
          <a:spLocks noChangeArrowheads="1"/>
        </xdr:cNvSpPr>
      </xdr:nvSpPr>
      <xdr:spPr>
        <a:xfrm>
          <a:off x="4962525" y="228600"/>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224</xdr:row>
      <xdr:rowOff>9525</xdr:rowOff>
    </xdr:from>
    <xdr:to>
      <xdr:col>22</xdr:col>
      <xdr:colOff>0</xdr:colOff>
      <xdr:row>224</xdr:row>
      <xdr:rowOff>266700</xdr:rowOff>
    </xdr:to>
    <xdr:sp>
      <xdr:nvSpPr>
        <xdr:cNvPr id="7" name="Text Box 128"/>
        <xdr:cNvSpPr txBox="1">
          <a:spLocks noChangeArrowheads="1"/>
        </xdr:cNvSpPr>
      </xdr:nvSpPr>
      <xdr:spPr>
        <a:xfrm>
          <a:off x="4962525" y="228600"/>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twoCellAnchor>
    <xdr:from>
      <xdr:col>22</xdr:col>
      <xdr:colOff>0</xdr:colOff>
      <xdr:row>224</xdr:row>
      <xdr:rowOff>9525</xdr:rowOff>
    </xdr:from>
    <xdr:to>
      <xdr:col>22</xdr:col>
      <xdr:colOff>0</xdr:colOff>
      <xdr:row>224</xdr:row>
      <xdr:rowOff>266700</xdr:rowOff>
    </xdr:to>
    <xdr:sp>
      <xdr:nvSpPr>
        <xdr:cNvPr id="8" name="Text Box 129"/>
        <xdr:cNvSpPr txBox="1">
          <a:spLocks noChangeArrowheads="1"/>
        </xdr:cNvSpPr>
      </xdr:nvSpPr>
      <xdr:spPr>
        <a:xfrm>
          <a:off x="4962525" y="228600"/>
          <a:ext cx="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統合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T169"/>
  <sheetViews>
    <sheetView showGridLines="0" tabSelected="1" view="pageBreakPreview" zoomScale="70" zoomScaleNormal="55" zoomScaleSheetLayoutView="70" zoomScalePageLayoutView="0" workbookViewId="0" topLeftCell="B1">
      <selection activeCell="H2" sqref="H2"/>
    </sheetView>
  </sheetViews>
  <sheetFormatPr defaultColWidth="9.00390625" defaultRowHeight="13.5"/>
  <cols>
    <col min="1" max="1" width="12.25390625" style="149" hidden="1" customWidth="1"/>
    <col min="2" max="2" width="6.00390625" style="1" customWidth="1"/>
    <col min="3" max="3" width="3.625" style="2" customWidth="1"/>
    <col min="4" max="4" width="15.625" style="3" customWidth="1"/>
    <col min="5" max="5" width="80.625" style="4" customWidth="1"/>
    <col min="6" max="6" width="7.25390625" style="5" customWidth="1"/>
    <col min="7" max="7" width="5.625" style="6" customWidth="1"/>
    <col min="8" max="8" width="28.25390625" style="7" customWidth="1"/>
    <col min="9" max="9" width="59.50390625" style="7" customWidth="1"/>
    <col min="10" max="19" width="9.25390625" style="129" customWidth="1"/>
  </cols>
  <sheetData>
    <row r="1" spans="9:19" ht="13.5">
      <c r="I1" s="187"/>
      <c r="J1" s="364" t="s">
        <v>418</v>
      </c>
      <c r="K1" s="365"/>
      <c r="L1" s="365"/>
      <c r="M1" s="365"/>
      <c r="N1" s="365"/>
      <c r="O1" s="365"/>
      <c r="P1" s="365"/>
      <c r="Q1" s="365"/>
      <c r="R1" s="365"/>
      <c r="S1" s="365"/>
    </row>
    <row r="2" spans="1:19" s="151" customFormat="1" ht="116.25" customHeight="1">
      <c r="A2" s="150"/>
      <c r="B2" s="366"/>
      <c r="C2" s="367"/>
      <c r="D2" s="367"/>
      <c r="E2" s="367"/>
      <c r="F2" s="367"/>
      <c r="G2" s="367"/>
      <c r="H2" s="9"/>
      <c r="I2" s="188"/>
      <c r="J2" s="10" t="s">
        <v>15</v>
      </c>
      <c r="K2" s="11" t="s">
        <v>16</v>
      </c>
      <c r="L2" s="11" t="s">
        <v>17</v>
      </c>
      <c r="M2" s="10" t="s">
        <v>18</v>
      </c>
      <c r="N2" s="11" t="s">
        <v>19</v>
      </c>
      <c r="O2" s="11" t="s">
        <v>20</v>
      </c>
      <c r="P2" s="11" t="s">
        <v>21</v>
      </c>
      <c r="Q2" s="10" t="s">
        <v>22</v>
      </c>
      <c r="R2" s="10" t="s">
        <v>23</v>
      </c>
      <c r="S2" s="10" t="s">
        <v>24</v>
      </c>
    </row>
    <row r="3" spans="1:19" s="151" customFormat="1" ht="25.5">
      <c r="A3" s="152"/>
      <c r="B3" s="12" t="s">
        <v>25</v>
      </c>
      <c r="C3" s="13"/>
      <c r="D3" s="8"/>
      <c r="E3" s="14"/>
      <c r="F3" s="15"/>
      <c r="G3" s="16" t="s">
        <v>26</v>
      </c>
      <c r="H3" s="9"/>
      <c r="I3" s="9"/>
      <c r="J3" s="17"/>
      <c r="K3" s="17"/>
      <c r="L3" s="17"/>
      <c r="M3" s="17"/>
      <c r="N3" s="17"/>
      <c r="O3" s="17"/>
      <c r="P3" s="17"/>
      <c r="Q3" s="17"/>
      <c r="R3" s="17"/>
      <c r="S3" s="17"/>
    </row>
    <row r="4" spans="1:14" s="25" customFormat="1" ht="30" customHeight="1">
      <c r="A4" s="153"/>
      <c r="B4" s="18"/>
      <c r="C4" s="19" t="s">
        <v>386</v>
      </c>
      <c r="D4" s="20"/>
      <c r="E4" s="21"/>
      <c r="F4" s="22"/>
      <c r="G4" s="16" t="s">
        <v>27</v>
      </c>
      <c r="H4" s="23"/>
      <c r="I4" s="23"/>
      <c r="J4" s="24"/>
      <c r="K4" s="24"/>
      <c r="L4" s="24"/>
      <c r="M4" s="24"/>
      <c r="N4" s="24"/>
    </row>
    <row r="5" spans="2:19" ht="24" customHeight="1" thickBot="1">
      <c r="B5" s="26"/>
      <c r="C5" s="189" t="s">
        <v>28</v>
      </c>
      <c r="D5" s="190" t="s">
        <v>369</v>
      </c>
      <c r="E5" s="190" t="s">
        <v>286</v>
      </c>
      <c r="F5" s="191" t="s">
        <v>29</v>
      </c>
      <c r="G5" s="192" t="s">
        <v>30</v>
      </c>
      <c r="H5" s="193" t="s">
        <v>367</v>
      </c>
      <c r="I5" s="194" t="s">
        <v>366</v>
      </c>
      <c r="J5" s="195" t="s">
        <v>31</v>
      </c>
      <c r="K5" s="195" t="s">
        <v>32</v>
      </c>
      <c r="L5" s="195" t="s">
        <v>33</v>
      </c>
      <c r="M5" s="195" t="s">
        <v>34</v>
      </c>
      <c r="N5" s="195" t="s">
        <v>35</v>
      </c>
      <c r="O5" s="195" t="s">
        <v>36</v>
      </c>
      <c r="P5" s="195" t="s">
        <v>37</v>
      </c>
      <c r="Q5" s="195" t="s">
        <v>38</v>
      </c>
      <c r="R5" s="195" t="s">
        <v>39</v>
      </c>
      <c r="S5" s="195" t="s">
        <v>40</v>
      </c>
    </row>
    <row r="6" spans="2:19" ht="54.75" customHeight="1">
      <c r="B6" s="27"/>
      <c r="C6" s="28">
        <v>0</v>
      </c>
      <c r="D6" s="214" t="s">
        <v>41</v>
      </c>
      <c r="E6" s="215" t="s">
        <v>429</v>
      </c>
      <c r="F6" s="216" t="s">
        <v>287</v>
      </c>
      <c r="G6" s="217"/>
      <c r="H6" s="218"/>
      <c r="I6" s="218" t="s">
        <v>395</v>
      </c>
      <c r="J6" s="219"/>
      <c r="K6" s="219"/>
      <c r="L6" s="219"/>
      <c r="M6" s="219"/>
      <c r="N6" s="219"/>
      <c r="O6" s="219"/>
      <c r="P6" s="219"/>
      <c r="Q6" s="219"/>
      <c r="R6" s="219"/>
      <c r="S6" s="219"/>
    </row>
    <row r="7" spans="1:19" s="155" customFormat="1" ht="67.5" customHeight="1">
      <c r="A7" s="154"/>
      <c r="B7" s="29"/>
      <c r="C7" s="324">
        <v>1</v>
      </c>
      <c r="D7" s="326" t="s">
        <v>42</v>
      </c>
      <c r="E7" s="322" t="s">
        <v>370</v>
      </c>
      <c r="F7" s="320" t="s">
        <v>43</v>
      </c>
      <c r="G7" s="318"/>
      <c r="H7" s="330"/>
      <c r="I7" s="180" t="s">
        <v>391</v>
      </c>
      <c r="J7" s="328" t="s">
        <v>44</v>
      </c>
      <c r="K7" s="328" t="s">
        <v>288</v>
      </c>
      <c r="L7" s="328" t="s">
        <v>288</v>
      </c>
      <c r="M7" s="328" t="s">
        <v>44</v>
      </c>
      <c r="N7" s="332"/>
      <c r="O7" s="332"/>
      <c r="P7" s="332"/>
      <c r="Q7" s="328" t="s">
        <v>44</v>
      </c>
      <c r="R7" s="328" t="s">
        <v>288</v>
      </c>
      <c r="S7" s="332"/>
    </row>
    <row r="8" spans="1:19" s="155" customFormat="1" ht="79.5" customHeight="1">
      <c r="A8" s="154"/>
      <c r="B8" s="84"/>
      <c r="C8" s="325"/>
      <c r="D8" s="327"/>
      <c r="E8" s="323"/>
      <c r="F8" s="321"/>
      <c r="G8" s="319"/>
      <c r="H8" s="331"/>
      <c r="I8" s="181" t="s">
        <v>392</v>
      </c>
      <c r="J8" s="329"/>
      <c r="K8" s="329"/>
      <c r="L8" s="329"/>
      <c r="M8" s="329"/>
      <c r="N8" s="333"/>
      <c r="O8" s="333"/>
      <c r="P8" s="333"/>
      <c r="Q8" s="329"/>
      <c r="R8" s="329"/>
      <c r="S8" s="333"/>
    </row>
    <row r="9" spans="1:20" s="158" customFormat="1" ht="36.75" customHeight="1">
      <c r="A9" s="156"/>
      <c r="B9" s="37"/>
      <c r="C9" s="38" t="s">
        <v>289</v>
      </c>
      <c r="D9" s="39" t="s">
        <v>290</v>
      </c>
      <c r="E9" s="40" t="s">
        <v>45</v>
      </c>
      <c r="F9" s="41" t="s">
        <v>46</v>
      </c>
      <c r="G9" s="42"/>
      <c r="H9" s="43"/>
      <c r="I9" s="44" t="s">
        <v>47</v>
      </c>
      <c r="J9" s="45"/>
      <c r="K9" s="46" t="s">
        <v>48</v>
      </c>
      <c r="L9" s="45"/>
      <c r="M9" s="45"/>
      <c r="N9" s="47"/>
      <c r="O9" s="47"/>
      <c r="P9" s="48"/>
      <c r="Q9" s="45"/>
      <c r="R9" s="45"/>
      <c r="S9" s="48"/>
      <c r="T9" s="157"/>
    </row>
    <row r="10" spans="1:19" s="158" customFormat="1" ht="36" customHeight="1">
      <c r="A10" s="156"/>
      <c r="B10" s="49"/>
      <c r="C10" s="360" t="s">
        <v>291</v>
      </c>
      <c r="D10" s="368" t="s">
        <v>292</v>
      </c>
      <c r="E10" s="51" t="s">
        <v>387</v>
      </c>
      <c r="F10" s="32" t="s">
        <v>293</v>
      </c>
      <c r="G10" s="33"/>
      <c r="H10" s="43"/>
      <c r="I10" s="43" t="s">
        <v>50</v>
      </c>
      <c r="J10" s="36"/>
      <c r="K10" s="36"/>
      <c r="L10" s="36"/>
      <c r="M10" s="36"/>
      <c r="N10" s="36"/>
      <c r="O10" s="36" t="s">
        <v>44</v>
      </c>
      <c r="P10" s="36"/>
      <c r="Q10" s="36"/>
      <c r="R10" s="36"/>
      <c r="S10" s="36"/>
    </row>
    <row r="11" spans="1:19" s="157" customFormat="1" ht="36.75" customHeight="1">
      <c r="A11" s="159">
        <v>1</v>
      </c>
      <c r="B11" s="52"/>
      <c r="C11" s="360"/>
      <c r="D11" s="368"/>
      <c r="E11" s="40" t="s">
        <v>51</v>
      </c>
      <c r="F11" s="41" t="s">
        <v>52</v>
      </c>
      <c r="G11" s="42"/>
      <c r="H11" s="43"/>
      <c r="I11" s="44" t="s">
        <v>47</v>
      </c>
      <c r="J11" s="46" t="s">
        <v>48</v>
      </c>
      <c r="K11" s="46" t="s">
        <v>48</v>
      </c>
      <c r="L11" s="46" t="s">
        <v>48</v>
      </c>
      <c r="M11" s="46" t="s">
        <v>48</v>
      </c>
      <c r="N11" s="53"/>
      <c r="O11" s="53"/>
      <c r="P11" s="54"/>
      <c r="Q11" s="46" t="s">
        <v>48</v>
      </c>
      <c r="R11" s="46" t="s">
        <v>48</v>
      </c>
      <c r="S11" s="48"/>
    </row>
    <row r="12" spans="2:19" ht="27.75" customHeight="1">
      <c r="B12" s="49"/>
      <c r="C12" s="360"/>
      <c r="D12" s="368"/>
      <c r="E12" s="201" t="s">
        <v>294</v>
      </c>
      <c r="F12" s="202" t="s">
        <v>295</v>
      </c>
      <c r="G12" s="203"/>
      <c r="H12" s="204"/>
      <c r="I12" s="205" t="s">
        <v>53</v>
      </c>
      <c r="J12" s="229" t="s">
        <v>423</v>
      </c>
      <c r="K12" s="229" t="s">
        <v>423</v>
      </c>
      <c r="L12" s="229" t="s">
        <v>423</v>
      </c>
      <c r="M12" s="229" t="s">
        <v>423</v>
      </c>
      <c r="N12" s="229"/>
      <c r="O12" s="229"/>
      <c r="P12" s="229"/>
      <c r="Q12" s="229" t="s">
        <v>423</v>
      </c>
      <c r="R12" s="229" t="s">
        <v>423</v>
      </c>
      <c r="S12" s="229"/>
    </row>
    <row r="13" spans="2:20" ht="36" customHeight="1">
      <c r="B13" s="55"/>
      <c r="C13" s="341" t="s">
        <v>296</v>
      </c>
      <c r="D13" s="344" t="s">
        <v>297</v>
      </c>
      <c r="E13" s="31" t="s">
        <v>55</v>
      </c>
      <c r="F13" s="56" t="s">
        <v>56</v>
      </c>
      <c r="G13" s="42"/>
      <c r="H13" s="34"/>
      <c r="I13" s="34" t="s">
        <v>57</v>
      </c>
      <c r="J13" s="35"/>
      <c r="K13" s="35" t="s">
        <v>58</v>
      </c>
      <c r="L13" s="35"/>
      <c r="M13" s="35"/>
      <c r="N13" s="36"/>
      <c r="O13" s="36"/>
      <c r="P13" s="36"/>
      <c r="Q13" s="35"/>
      <c r="R13" s="35"/>
      <c r="S13" s="36"/>
      <c r="T13" s="129"/>
    </row>
    <row r="14" spans="1:19" s="157" customFormat="1" ht="36.75" customHeight="1">
      <c r="A14" s="159">
        <v>1</v>
      </c>
      <c r="B14" s="57"/>
      <c r="C14" s="341"/>
      <c r="D14" s="344"/>
      <c r="E14" s="58" t="s">
        <v>59</v>
      </c>
      <c r="F14" s="41" t="s">
        <v>60</v>
      </c>
      <c r="G14" s="42"/>
      <c r="H14" s="59"/>
      <c r="I14" s="60" t="s">
        <v>47</v>
      </c>
      <c r="J14" s="61" t="s">
        <v>61</v>
      </c>
      <c r="K14" s="61" t="s">
        <v>61</v>
      </c>
      <c r="L14" s="61" t="s">
        <v>61</v>
      </c>
      <c r="M14" s="61" t="s">
        <v>61</v>
      </c>
      <c r="N14" s="62"/>
      <c r="O14" s="62"/>
      <c r="P14" s="54"/>
      <c r="Q14" s="61" t="s">
        <v>61</v>
      </c>
      <c r="R14" s="61" t="s">
        <v>61</v>
      </c>
      <c r="S14" s="54"/>
    </row>
    <row r="15" spans="2:19" ht="36" customHeight="1">
      <c r="B15" s="55"/>
      <c r="C15" s="361"/>
      <c r="D15" s="362"/>
      <c r="E15" s="201" t="s">
        <v>388</v>
      </c>
      <c r="F15" s="202" t="s">
        <v>56</v>
      </c>
      <c r="G15" s="203"/>
      <c r="H15" s="204"/>
      <c r="I15" s="205" t="s">
        <v>298</v>
      </c>
      <c r="J15" s="229"/>
      <c r="K15" s="229"/>
      <c r="L15" s="229"/>
      <c r="M15" s="229"/>
      <c r="N15" s="229" t="s">
        <v>424</v>
      </c>
      <c r="O15" s="229"/>
      <c r="P15" s="229"/>
      <c r="Q15" s="229"/>
      <c r="R15" s="229"/>
      <c r="S15" s="229"/>
    </row>
    <row r="16" spans="2:19" ht="36" customHeight="1">
      <c r="B16" s="55"/>
      <c r="C16" s="363" t="s">
        <v>299</v>
      </c>
      <c r="D16" s="356" t="s">
        <v>62</v>
      </c>
      <c r="E16" s="215" t="s">
        <v>381</v>
      </c>
      <c r="F16" s="216" t="s">
        <v>63</v>
      </c>
      <c r="G16" s="220"/>
      <c r="H16" s="218"/>
      <c r="I16" s="218" t="s">
        <v>393</v>
      </c>
      <c r="J16" s="219"/>
      <c r="K16" s="219"/>
      <c r="L16" s="219"/>
      <c r="M16" s="219"/>
      <c r="N16" s="219"/>
      <c r="O16" s="219"/>
      <c r="P16" s="219"/>
      <c r="Q16" s="219"/>
      <c r="R16" s="219"/>
      <c r="S16" s="219"/>
    </row>
    <row r="17" spans="2:19" ht="36" customHeight="1">
      <c r="B17" s="55"/>
      <c r="C17" s="363"/>
      <c r="D17" s="356"/>
      <c r="E17" s="51" t="s">
        <v>300</v>
      </c>
      <c r="F17" s="32" t="s">
        <v>63</v>
      </c>
      <c r="G17" s="33"/>
      <c r="H17" s="43"/>
      <c r="I17" s="43" t="s">
        <v>301</v>
      </c>
      <c r="J17" s="35" t="s">
        <v>44</v>
      </c>
      <c r="K17" s="35"/>
      <c r="L17" s="64" t="s">
        <v>58</v>
      </c>
      <c r="M17" s="64" t="s">
        <v>44</v>
      </c>
      <c r="N17" s="64" t="s">
        <v>58</v>
      </c>
      <c r="O17" s="64"/>
      <c r="P17" s="64"/>
      <c r="Q17" s="64" t="s">
        <v>44</v>
      </c>
      <c r="R17" s="35"/>
      <c r="S17" s="35"/>
    </row>
    <row r="18" spans="2:19" ht="36" customHeight="1">
      <c r="B18" s="55"/>
      <c r="C18" s="363"/>
      <c r="D18" s="356"/>
      <c r="E18" s="51" t="s">
        <v>302</v>
      </c>
      <c r="F18" s="32" t="s">
        <v>63</v>
      </c>
      <c r="G18" s="33"/>
      <c r="H18" s="43"/>
      <c r="I18" s="43" t="s">
        <v>358</v>
      </c>
      <c r="J18" s="35" t="s">
        <v>44</v>
      </c>
      <c r="K18" s="35"/>
      <c r="L18" s="35"/>
      <c r="M18" s="35"/>
      <c r="N18" s="35" t="s">
        <v>44</v>
      </c>
      <c r="O18" s="35"/>
      <c r="P18" s="35"/>
      <c r="Q18" s="35"/>
      <c r="R18" s="35"/>
      <c r="S18" s="35"/>
    </row>
    <row r="19" spans="2:19" ht="36" customHeight="1">
      <c r="B19" s="55"/>
      <c r="C19" s="363"/>
      <c r="D19" s="356"/>
      <c r="E19" s="51" t="s">
        <v>67</v>
      </c>
      <c r="F19" s="32" t="s">
        <v>64</v>
      </c>
      <c r="G19" s="33"/>
      <c r="H19" s="43"/>
      <c r="I19" s="43" t="s">
        <v>65</v>
      </c>
      <c r="J19" s="35"/>
      <c r="K19" s="35"/>
      <c r="L19" s="35"/>
      <c r="M19" s="35"/>
      <c r="N19" s="35" t="s">
        <v>44</v>
      </c>
      <c r="O19" s="35"/>
      <c r="P19" s="35"/>
      <c r="Q19" s="35"/>
      <c r="R19" s="35"/>
      <c r="S19" s="35"/>
    </row>
    <row r="20" spans="2:19" ht="55.5" customHeight="1">
      <c r="B20" s="55"/>
      <c r="C20" s="357">
        <v>6</v>
      </c>
      <c r="D20" s="359" t="s">
        <v>68</v>
      </c>
      <c r="E20" s="65" t="s">
        <v>382</v>
      </c>
      <c r="F20" s="66" t="s">
        <v>69</v>
      </c>
      <c r="G20" s="67"/>
      <c r="H20" s="34"/>
      <c r="I20" s="43" t="s">
        <v>396</v>
      </c>
      <c r="J20" s="35"/>
      <c r="K20" s="35"/>
      <c r="L20" s="35"/>
      <c r="M20" s="35"/>
      <c r="N20" s="35" t="s">
        <v>44</v>
      </c>
      <c r="O20" s="35"/>
      <c r="P20" s="35"/>
      <c r="Q20" s="35"/>
      <c r="R20" s="35"/>
      <c r="S20" s="35"/>
    </row>
    <row r="21" spans="2:19" ht="36" customHeight="1" thickBot="1">
      <c r="B21" s="55"/>
      <c r="C21" s="358"/>
      <c r="D21" s="335"/>
      <c r="E21" s="201" t="s">
        <v>303</v>
      </c>
      <c r="F21" s="202" t="s">
        <v>304</v>
      </c>
      <c r="G21" s="207"/>
      <c r="H21" s="204"/>
      <c r="I21" s="205" t="s">
        <v>71</v>
      </c>
      <c r="J21" s="229"/>
      <c r="K21" s="229"/>
      <c r="L21" s="229"/>
      <c r="M21" s="229"/>
      <c r="N21" s="229" t="s">
        <v>424</v>
      </c>
      <c r="O21" s="229"/>
      <c r="P21" s="229"/>
      <c r="Q21" s="229"/>
      <c r="R21" s="229"/>
      <c r="S21" s="229"/>
    </row>
    <row r="22" spans="1:19" s="158" customFormat="1" ht="15" customHeight="1">
      <c r="A22" s="156"/>
      <c r="B22" s="69"/>
      <c r="C22" s="70"/>
      <c r="D22" s="71"/>
      <c r="E22" s="72"/>
      <c r="F22" s="73"/>
      <c r="G22" s="74"/>
      <c r="H22" s="75"/>
      <c r="I22" s="76"/>
      <c r="J22" s="77"/>
      <c r="K22" s="77"/>
      <c r="L22" s="77"/>
      <c r="M22" s="77"/>
      <c r="N22" s="77"/>
      <c r="O22" s="77"/>
      <c r="P22" s="77"/>
      <c r="Q22" s="77"/>
      <c r="R22" s="77"/>
      <c r="S22" s="77"/>
    </row>
    <row r="23" spans="1:19" s="25" customFormat="1" ht="30" customHeight="1">
      <c r="A23" s="153"/>
      <c r="B23" s="18"/>
      <c r="C23" s="19" t="s">
        <v>72</v>
      </c>
      <c r="D23" s="20"/>
      <c r="E23" s="21"/>
      <c r="F23" s="22"/>
      <c r="G23" s="78"/>
      <c r="H23" s="23"/>
      <c r="I23" s="23"/>
      <c r="J23" s="77"/>
      <c r="K23" s="77"/>
      <c r="L23" s="77"/>
      <c r="M23" s="77"/>
      <c r="N23" s="77"/>
      <c r="O23" s="79"/>
      <c r="P23" s="79"/>
      <c r="Q23" s="79"/>
      <c r="R23" s="79"/>
      <c r="S23" s="79"/>
    </row>
    <row r="24" spans="2:19" ht="24.75" thickBot="1">
      <c r="B24" s="26"/>
      <c r="C24" s="189" t="s">
        <v>73</v>
      </c>
      <c r="D24" s="190" t="s">
        <v>369</v>
      </c>
      <c r="E24" s="190" t="s">
        <v>286</v>
      </c>
      <c r="F24" s="191" t="s">
        <v>29</v>
      </c>
      <c r="G24" s="196" t="s">
        <v>30</v>
      </c>
      <c r="H24" s="193" t="s">
        <v>367</v>
      </c>
      <c r="I24" s="194" t="s">
        <v>366</v>
      </c>
      <c r="J24" s="195" t="s">
        <v>31</v>
      </c>
      <c r="K24" s="195" t="s">
        <v>32</v>
      </c>
      <c r="L24" s="195" t="s">
        <v>33</v>
      </c>
      <c r="M24" s="195" t="s">
        <v>34</v>
      </c>
      <c r="N24" s="195" t="s">
        <v>35</v>
      </c>
      <c r="O24" s="195" t="s">
        <v>36</v>
      </c>
      <c r="P24" s="195" t="s">
        <v>37</v>
      </c>
      <c r="Q24" s="195" t="s">
        <v>38</v>
      </c>
      <c r="R24" s="195" t="s">
        <v>39</v>
      </c>
      <c r="S24" s="195" t="s">
        <v>40</v>
      </c>
    </row>
    <row r="25" spans="2:19" ht="54.75" customHeight="1">
      <c r="B25" s="27"/>
      <c r="C25" s="28">
        <v>0</v>
      </c>
      <c r="D25" s="214" t="s">
        <v>41</v>
      </c>
      <c r="E25" s="215" t="s">
        <v>430</v>
      </c>
      <c r="F25" s="216" t="s">
        <v>74</v>
      </c>
      <c r="G25" s="217"/>
      <c r="H25" s="218"/>
      <c r="I25" s="218" t="s">
        <v>394</v>
      </c>
      <c r="J25" s="219"/>
      <c r="K25" s="219"/>
      <c r="L25" s="219"/>
      <c r="M25" s="219"/>
      <c r="N25" s="219"/>
      <c r="O25" s="219"/>
      <c r="P25" s="219"/>
      <c r="Q25" s="219"/>
      <c r="R25" s="219"/>
      <c r="S25" s="219"/>
    </row>
    <row r="26" spans="1:19" s="155" customFormat="1" ht="67.5" customHeight="1">
      <c r="A26" s="154"/>
      <c r="B26" s="27"/>
      <c r="C26" s="324">
        <v>1</v>
      </c>
      <c r="D26" s="326" t="s">
        <v>42</v>
      </c>
      <c r="E26" s="322" t="s">
        <v>370</v>
      </c>
      <c r="F26" s="320" t="s">
        <v>75</v>
      </c>
      <c r="G26" s="318"/>
      <c r="H26" s="330"/>
      <c r="I26" s="180" t="s">
        <v>391</v>
      </c>
      <c r="J26" s="328" t="s">
        <v>44</v>
      </c>
      <c r="K26" s="328" t="s">
        <v>288</v>
      </c>
      <c r="L26" s="328" t="s">
        <v>288</v>
      </c>
      <c r="M26" s="328" t="s">
        <v>44</v>
      </c>
      <c r="N26" s="332"/>
      <c r="O26" s="332"/>
      <c r="P26" s="332"/>
      <c r="Q26" s="328" t="s">
        <v>44</v>
      </c>
      <c r="R26" s="328" t="s">
        <v>288</v>
      </c>
      <c r="S26" s="332"/>
    </row>
    <row r="27" spans="1:19" s="155" customFormat="1" ht="79.5" customHeight="1">
      <c r="A27" s="154"/>
      <c r="B27" s="55"/>
      <c r="C27" s="325"/>
      <c r="D27" s="327"/>
      <c r="E27" s="323"/>
      <c r="F27" s="321"/>
      <c r="G27" s="319"/>
      <c r="H27" s="331"/>
      <c r="I27" s="181" t="s">
        <v>392</v>
      </c>
      <c r="J27" s="329"/>
      <c r="K27" s="329"/>
      <c r="L27" s="329"/>
      <c r="M27" s="329"/>
      <c r="N27" s="333"/>
      <c r="O27" s="333"/>
      <c r="P27" s="333"/>
      <c r="Q27" s="329"/>
      <c r="R27" s="329"/>
      <c r="S27" s="333"/>
    </row>
    <row r="28" spans="1:20" s="158" customFormat="1" ht="36" customHeight="1">
      <c r="A28" s="156"/>
      <c r="B28" s="55"/>
      <c r="C28" s="38" t="s">
        <v>289</v>
      </c>
      <c r="D28" s="80" t="s">
        <v>290</v>
      </c>
      <c r="E28" s="40" t="s">
        <v>45</v>
      </c>
      <c r="F28" s="56" t="s">
        <v>76</v>
      </c>
      <c r="G28" s="33"/>
      <c r="H28" s="43"/>
      <c r="I28" s="44" t="s">
        <v>47</v>
      </c>
      <c r="J28" s="81"/>
      <c r="K28" s="82" t="s">
        <v>77</v>
      </c>
      <c r="L28" s="81"/>
      <c r="M28" s="81"/>
      <c r="N28" s="47"/>
      <c r="O28" s="47"/>
      <c r="P28" s="48"/>
      <c r="Q28" s="81"/>
      <c r="R28" s="81"/>
      <c r="S28" s="48"/>
      <c r="T28" s="157"/>
    </row>
    <row r="29" spans="1:19" s="158" customFormat="1" ht="36" customHeight="1">
      <c r="A29" s="156"/>
      <c r="B29" s="55"/>
      <c r="C29" s="360" t="s">
        <v>291</v>
      </c>
      <c r="D29" s="356" t="s">
        <v>292</v>
      </c>
      <c r="E29" s="51" t="s">
        <v>387</v>
      </c>
      <c r="F29" s="41" t="s">
        <v>305</v>
      </c>
      <c r="G29" s="33"/>
      <c r="H29" s="43"/>
      <c r="I29" s="43" t="s">
        <v>50</v>
      </c>
      <c r="J29" s="36"/>
      <c r="K29" s="36"/>
      <c r="L29" s="36"/>
      <c r="M29" s="36"/>
      <c r="N29" s="36"/>
      <c r="O29" s="36" t="s">
        <v>44</v>
      </c>
      <c r="P29" s="36"/>
      <c r="Q29" s="36"/>
      <c r="R29" s="36"/>
      <c r="S29" s="36"/>
    </row>
    <row r="30" spans="1:19" s="157" customFormat="1" ht="36" customHeight="1">
      <c r="A30" s="159">
        <v>1</v>
      </c>
      <c r="B30" s="57"/>
      <c r="C30" s="360"/>
      <c r="D30" s="356"/>
      <c r="E30" s="40" t="s">
        <v>78</v>
      </c>
      <c r="F30" s="41" t="s">
        <v>79</v>
      </c>
      <c r="G30" s="33"/>
      <c r="H30" s="43"/>
      <c r="I30" s="44" t="s">
        <v>80</v>
      </c>
      <c r="J30" s="82" t="s">
        <v>81</v>
      </c>
      <c r="K30" s="82" t="s">
        <v>81</v>
      </c>
      <c r="L30" s="82" t="s">
        <v>81</v>
      </c>
      <c r="M30" s="82" t="s">
        <v>81</v>
      </c>
      <c r="N30" s="47"/>
      <c r="O30" s="47"/>
      <c r="P30" s="83"/>
      <c r="Q30" s="82" t="s">
        <v>81</v>
      </c>
      <c r="R30" s="82" t="s">
        <v>81</v>
      </c>
      <c r="S30" s="83"/>
    </row>
    <row r="31" spans="2:19" ht="36" customHeight="1">
      <c r="B31" s="84"/>
      <c r="C31" s="360"/>
      <c r="D31" s="356"/>
      <c r="E31" s="201" t="s">
        <v>306</v>
      </c>
      <c r="F31" s="202" t="s">
        <v>79</v>
      </c>
      <c r="G31" s="252"/>
      <c r="H31" s="204"/>
      <c r="I31" s="205" t="s">
        <v>53</v>
      </c>
      <c r="J31" s="229" t="s">
        <v>424</v>
      </c>
      <c r="K31" s="229" t="s">
        <v>424</v>
      </c>
      <c r="L31" s="229" t="s">
        <v>424</v>
      </c>
      <c r="M31" s="229" t="s">
        <v>424</v>
      </c>
      <c r="N31" s="229"/>
      <c r="O31" s="229"/>
      <c r="P31" s="229"/>
      <c r="Q31" s="229" t="s">
        <v>424</v>
      </c>
      <c r="R31" s="229" t="s">
        <v>424</v>
      </c>
      <c r="S31" s="229"/>
    </row>
    <row r="32" spans="2:19" ht="36" customHeight="1">
      <c r="B32" s="55"/>
      <c r="C32" s="341" t="s">
        <v>296</v>
      </c>
      <c r="D32" s="344" t="s">
        <v>297</v>
      </c>
      <c r="E32" s="31" t="s">
        <v>55</v>
      </c>
      <c r="F32" s="56" t="s">
        <v>82</v>
      </c>
      <c r="G32" s="33"/>
      <c r="H32" s="34"/>
      <c r="I32" s="34" t="s">
        <v>57</v>
      </c>
      <c r="J32" s="35"/>
      <c r="K32" s="35" t="s">
        <v>58</v>
      </c>
      <c r="L32" s="35"/>
      <c r="M32" s="35"/>
      <c r="N32" s="36"/>
      <c r="O32" s="36"/>
      <c r="P32" s="36"/>
      <c r="Q32" s="35"/>
      <c r="R32" s="35"/>
      <c r="S32" s="36"/>
    </row>
    <row r="33" spans="2:19" ht="54.75" customHeight="1">
      <c r="B33" s="55"/>
      <c r="C33" s="342"/>
      <c r="D33" s="342"/>
      <c r="E33" s="85" t="s">
        <v>375</v>
      </c>
      <c r="F33" s="66" t="s">
        <v>82</v>
      </c>
      <c r="G33" s="33"/>
      <c r="H33" s="43"/>
      <c r="I33" s="43" t="s">
        <v>83</v>
      </c>
      <c r="J33" s="35"/>
      <c r="K33" s="35"/>
      <c r="L33" s="35"/>
      <c r="M33" s="35"/>
      <c r="N33" s="35" t="s">
        <v>44</v>
      </c>
      <c r="O33" s="35"/>
      <c r="P33" s="35"/>
      <c r="Q33" s="35"/>
      <c r="R33" s="35"/>
      <c r="S33" s="35"/>
    </row>
    <row r="34" spans="1:19" s="157" customFormat="1" ht="36" customHeight="1">
      <c r="A34" s="159">
        <v>1</v>
      </c>
      <c r="B34" s="57"/>
      <c r="C34" s="342"/>
      <c r="D34" s="342"/>
      <c r="E34" s="86" t="s">
        <v>59</v>
      </c>
      <c r="F34" s="41" t="s">
        <v>79</v>
      </c>
      <c r="G34" s="33"/>
      <c r="H34" s="59"/>
      <c r="I34" s="59" t="s">
        <v>80</v>
      </c>
      <c r="J34" s="87" t="s">
        <v>84</v>
      </c>
      <c r="K34" s="87" t="s">
        <v>84</v>
      </c>
      <c r="L34" s="87" t="s">
        <v>84</v>
      </c>
      <c r="M34" s="87" t="s">
        <v>84</v>
      </c>
      <c r="N34" s="36"/>
      <c r="O34" s="36"/>
      <c r="P34" s="83"/>
      <c r="Q34" s="87" t="s">
        <v>84</v>
      </c>
      <c r="R34" s="87" t="s">
        <v>84</v>
      </c>
      <c r="S34" s="83"/>
    </row>
    <row r="35" spans="2:19" ht="54.75" customHeight="1">
      <c r="B35" s="55"/>
      <c r="C35" s="343"/>
      <c r="D35" s="343"/>
      <c r="E35" s="201" t="s">
        <v>388</v>
      </c>
      <c r="F35" s="202" t="s">
        <v>82</v>
      </c>
      <c r="G35" s="252"/>
      <c r="H35" s="204"/>
      <c r="I35" s="205" t="s">
        <v>298</v>
      </c>
      <c r="J35" s="229"/>
      <c r="K35" s="229"/>
      <c r="L35" s="229"/>
      <c r="M35" s="229"/>
      <c r="N35" s="229" t="s">
        <v>424</v>
      </c>
      <c r="O35" s="229"/>
      <c r="P35" s="229"/>
      <c r="Q35" s="229"/>
      <c r="R35" s="229"/>
      <c r="S35" s="229"/>
    </row>
    <row r="36" spans="2:19" ht="36" customHeight="1">
      <c r="B36" s="55"/>
      <c r="C36" s="355" t="s">
        <v>299</v>
      </c>
      <c r="D36" s="356" t="s">
        <v>62</v>
      </c>
      <c r="E36" s="215" t="s">
        <v>85</v>
      </c>
      <c r="F36" s="216" t="s">
        <v>86</v>
      </c>
      <c r="G36" s="220"/>
      <c r="H36" s="218"/>
      <c r="I36" s="218" t="s">
        <v>393</v>
      </c>
      <c r="J36" s="219"/>
      <c r="K36" s="219"/>
      <c r="L36" s="219"/>
      <c r="M36" s="219"/>
      <c r="N36" s="219"/>
      <c r="O36" s="219"/>
      <c r="P36" s="219"/>
      <c r="Q36" s="219"/>
      <c r="R36" s="219"/>
      <c r="S36" s="219"/>
    </row>
    <row r="37" spans="2:19" ht="36" customHeight="1">
      <c r="B37" s="55"/>
      <c r="C37" s="355"/>
      <c r="D37" s="356"/>
      <c r="E37" s="51" t="s">
        <v>307</v>
      </c>
      <c r="F37" s="32" t="s">
        <v>86</v>
      </c>
      <c r="G37" s="33"/>
      <c r="H37" s="43"/>
      <c r="I37" s="43" t="s">
        <v>136</v>
      </c>
      <c r="J37" s="35" t="s">
        <v>44</v>
      </c>
      <c r="K37" s="35"/>
      <c r="L37" s="35" t="s">
        <v>137</v>
      </c>
      <c r="M37" s="35" t="s">
        <v>44</v>
      </c>
      <c r="N37" s="35" t="s">
        <v>137</v>
      </c>
      <c r="O37" s="35"/>
      <c r="P37" s="35"/>
      <c r="Q37" s="35" t="s">
        <v>44</v>
      </c>
      <c r="R37" s="35"/>
      <c r="S37" s="35"/>
    </row>
    <row r="38" spans="2:19" ht="36" customHeight="1">
      <c r="B38" s="55"/>
      <c r="C38" s="355"/>
      <c r="D38" s="356"/>
      <c r="E38" s="51" t="s">
        <v>308</v>
      </c>
      <c r="F38" s="32" t="s">
        <v>86</v>
      </c>
      <c r="G38" s="33"/>
      <c r="H38" s="43"/>
      <c r="I38" s="43" t="s">
        <v>358</v>
      </c>
      <c r="J38" s="35" t="s">
        <v>44</v>
      </c>
      <c r="K38" s="35"/>
      <c r="L38" s="35"/>
      <c r="M38" s="35"/>
      <c r="N38" s="35" t="s">
        <v>44</v>
      </c>
      <c r="O38" s="35"/>
      <c r="P38" s="35"/>
      <c r="Q38" s="35"/>
      <c r="R38" s="35"/>
      <c r="S38" s="35"/>
    </row>
    <row r="39" spans="2:19" ht="36" customHeight="1">
      <c r="B39" s="55"/>
      <c r="C39" s="355"/>
      <c r="D39" s="356"/>
      <c r="E39" s="40" t="s">
        <v>88</v>
      </c>
      <c r="F39" s="32" t="s">
        <v>87</v>
      </c>
      <c r="G39" s="33"/>
      <c r="H39" s="43"/>
      <c r="I39" s="43" t="s">
        <v>65</v>
      </c>
      <c r="J39" s="35"/>
      <c r="K39" s="35"/>
      <c r="L39" s="35"/>
      <c r="M39" s="35"/>
      <c r="N39" s="35" t="s">
        <v>44</v>
      </c>
      <c r="O39" s="35"/>
      <c r="P39" s="35"/>
      <c r="Q39" s="35"/>
      <c r="R39" s="35"/>
      <c r="S39" s="35"/>
    </row>
    <row r="40" spans="2:19" ht="54.75" customHeight="1">
      <c r="B40" s="27"/>
      <c r="C40" s="336" t="s">
        <v>89</v>
      </c>
      <c r="D40" s="326" t="s">
        <v>90</v>
      </c>
      <c r="E40" s="221" t="s">
        <v>91</v>
      </c>
      <c r="F40" s="216" t="s">
        <v>92</v>
      </c>
      <c r="G40" s="220"/>
      <c r="H40" s="218"/>
      <c r="I40" s="222" t="s">
        <v>397</v>
      </c>
      <c r="J40" s="219"/>
      <c r="K40" s="219"/>
      <c r="L40" s="219"/>
      <c r="M40" s="219"/>
      <c r="N40" s="219"/>
      <c r="O40" s="219"/>
      <c r="P40" s="219"/>
      <c r="Q40" s="219"/>
      <c r="R40" s="219"/>
      <c r="S40" s="219"/>
    </row>
    <row r="41" spans="2:19" ht="36" customHeight="1" thickBot="1">
      <c r="B41" s="27"/>
      <c r="C41" s="337"/>
      <c r="D41" s="327"/>
      <c r="E41" s="40" t="s">
        <v>359</v>
      </c>
      <c r="F41" s="32" t="s">
        <v>93</v>
      </c>
      <c r="G41" s="112"/>
      <c r="H41" s="90"/>
      <c r="I41" s="179" t="s">
        <v>94</v>
      </c>
      <c r="J41" s="35"/>
      <c r="K41" s="35" t="s">
        <v>44</v>
      </c>
      <c r="L41" s="35" t="s">
        <v>44</v>
      </c>
      <c r="M41" s="35"/>
      <c r="N41" s="35"/>
      <c r="O41" s="35"/>
      <c r="P41" s="35"/>
      <c r="Q41" s="35"/>
      <c r="R41" s="35"/>
      <c r="S41" s="35"/>
    </row>
    <row r="42" spans="1:19" s="171" customFormat="1" ht="3.75" customHeight="1">
      <c r="A42" s="182"/>
      <c r="B42" s="55"/>
      <c r="C42" s="232"/>
      <c r="D42" s="122"/>
      <c r="E42" s="233"/>
      <c r="F42" s="234"/>
      <c r="G42" s="132"/>
      <c r="H42" s="124"/>
      <c r="I42" s="235"/>
      <c r="J42" s="236"/>
      <c r="K42" s="236"/>
      <c r="L42" s="236"/>
      <c r="M42" s="236"/>
      <c r="N42" s="236"/>
      <c r="O42" s="236"/>
      <c r="P42" s="236"/>
      <c r="Q42" s="236"/>
      <c r="R42" s="236"/>
      <c r="S42" s="236"/>
    </row>
    <row r="43" spans="1:19" s="171" customFormat="1" ht="3.75" customHeight="1">
      <c r="A43" s="182"/>
      <c r="B43" s="55"/>
      <c r="C43" s="183"/>
      <c r="D43" s="184"/>
      <c r="E43" s="237"/>
      <c r="F43" s="238"/>
      <c r="G43" s="239"/>
      <c r="H43" s="185"/>
      <c r="I43" s="186"/>
      <c r="J43" s="240"/>
      <c r="K43" s="240"/>
      <c r="L43" s="240"/>
      <c r="M43" s="240"/>
      <c r="N43" s="240"/>
      <c r="O43" s="240"/>
      <c r="P43" s="240"/>
      <c r="Q43" s="240"/>
      <c r="R43" s="240"/>
      <c r="S43" s="240"/>
    </row>
    <row r="44" spans="2:19" ht="24.75" thickBot="1">
      <c r="B44" s="26"/>
      <c r="C44" s="189" t="s">
        <v>95</v>
      </c>
      <c r="D44" s="190" t="s">
        <v>369</v>
      </c>
      <c r="E44" s="190" t="s">
        <v>286</v>
      </c>
      <c r="F44" s="197" t="s">
        <v>29</v>
      </c>
      <c r="G44" s="196" t="s">
        <v>30</v>
      </c>
      <c r="H44" s="193" t="s">
        <v>367</v>
      </c>
      <c r="I44" s="198" t="s">
        <v>366</v>
      </c>
      <c r="J44" s="195" t="s">
        <v>31</v>
      </c>
      <c r="K44" s="195" t="s">
        <v>32</v>
      </c>
      <c r="L44" s="195" t="s">
        <v>33</v>
      </c>
      <c r="M44" s="195" t="s">
        <v>34</v>
      </c>
      <c r="N44" s="195" t="s">
        <v>35</v>
      </c>
      <c r="O44" s="195" t="s">
        <v>36</v>
      </c>
      <c r="P44" s="195" t="s">
        <v>37</v>
      </c>
      <c r="Q44" s="195" t="s">
        <v>38</v>
      </c>
      <c r="R44" s="195" t="s">
        <v>39</v>
      </c>
      <c r="S44" s="195" t="s">
        <v>40</v>
      </c>
    </row>
    <row r="45" spans="2:19" ht="51.75" customHeight="1">
      <c r="B45" s="27"/>
      <c r="C45" s="338" t="s">
        <v>96</v>
      </c>
      <c r="D45" s="340" t="s">
        <v>97</v>
      </c>
      <c r="E45" s="223" t="s">
        <v>98</v>
      </c>
      <c r="F45" s="224" t="s">
        <v>360</v>
      </c>
      <c r="G45" s="217"/>
      <c r="H45" s="225"/>
      <c r="I45" s="225" t="s">
        <v>398</v>
      </c>
      <c r="J45" s="226"/>
      <c r="K45" s="226"/>
      <c r="L45" s="226"/>
      <c r="M45" s="226"/>
      <c r="N45" s="226"/>
      <c r="O45" s="226"/>
      <c r="P45" s="226"/>
      <c r="Q45" s="226"/>
      <c r="R45" s="226"/>
      <c r="S45" s="226"/>
    </row>
    <row r="46" spans="2:19" ht="37.5" customHeight="1">
      <c r="B46" s="27"/>
      <c r="C46" s="338"/>
      <c r="D46" s="340"/>
      <c r="E46" s="31" t="s">
        <v>99</v>
      </c>
      <c r="F46" s="32" t="s">
        <v>100</v>
      </c>
      <c r="G46" s="33"/>
      <c r="H46" s="34"/>
      <c r="I46" s="34" t="s">
        <v>101</v>
      </c>
      <c r="J46" s="35"/>
      <c r="K46" s="35" t="s">
        <v>44</v>
      </c>
      <c r="L46" s="35"/>
      <c r="M46" s="35"/>
      <c r="N46" s="35"/>
      <c r="O46" s="35"/>
      <c r="P46" s="35"/>
      <c r="Q46" s="35"/>
      <c r="R46" s="35"/>
      <c r="S46" s="35"/>
    </row>
    <row r="47" spans="2:19" ht="36" customHeight="1">
      <c r="B47" s="27"/>
      <c r="C47" s="338"/>
      <c r="D47" s="340"/>
      <c r="E47" s="31" t="s">
        <v>419</v>
      </c>
      <c r="F47" s="32" t="s">
        <v>100</v>
      </c>
      <c r="G47" s="33"/>
      <c r="H47" s="34"/>
      <c r="I47" s="34" t="s">
        <v>102</v>
      </c>
      <c r="J47" s="36" t="s">
        <v>103</v>
      </c>
      <c r="K47" s="36"/>
      <c r="L47" s="36"/>
      <c r="M47" s="36"/>
      <c r="N47" s="36" t="s">
        <v>44</v>
      </c>
      <c r="O47" s="36"/>
      <c r="P47" s="36"/>
      <c r="Q47" s="36"/>
      <c r="R47" s="36"/>
      <c r="S47" s="36"/>
    </row>
    <row r="48" spans="2:19" ht="36" customHeight="1">
      <c r="B48" s="27"/>
      <c r="C48" s="338"/>
      <c r="D48" s="340"/>
      <c r="E48" s="31" t="s">
        <v>399</v>
      </c>
      <c r="F48" s="32" t="s">
        <v>116</v>
      </c>
      <c r="G48" s="33"/>
      <c r="H48" s="34"/>
      <c r="I48" s="68" t="s">
        <v>309</v>
      </c>
      <c r="J48" s="35" t="s">
        <v>44</v>
      </c>
      <c r="K48" s="35"/>
      <c r="L48" s="35" t="s">
        <v>103</v>
      </c>
      <c r="M48" s="35" t="s">
        <v>44</v>
      </c>
      <c r="N48" s="35" t="s">
        <v>103</v>
      </c>
      <c r="O48" s="35"/>
      <c r="P48" s="35"/>
      <c r="Q48" s="35" t="s">
        <v>44</v>
      </c>
      <c r="R48" s="35"/>
      <c r="S48" s="35"/>
    </row>
    <row r="49" spans="2:19" ht="36" customHeight="1">
      <c r="B49" s="27"/>
      <c r="C49" s="338"/>
      <c r="D49" s="340"/>
      <c r="E49" s="31" t="s">
        <v>420</v>
      </c>
      <c r="F49" s="32" t="s">
        <v>104</v>
      </c>
      <c r="G49" s="33"/>
      <c r="H49" s="34"/>
      <c r="I49" s="34" t="s">
        <v>105</v>
      </c>
      <c r="J49" s="35"/>
      <c r="K49" s="35"/>
      <c r="L49" s="35"/>
      <c r="M49" s="35"/>
      <c r="N49" s="35" t="s">
        <v>44</v>
      </c>
      <c r="O49" s="35"/>
      <c r="P49" s="35"/>
      <c r="Q49" s="35"/>
      <c r="R49" s="35"/>
      <c r="S49" s="35"/>
    </row>
    <row r="50" spans="2:19" ht="45.75" customHeight="1">
      <c r="B50" s="27"/>
      <c r="C50" s="338"/>
      <c r="D50" s="340"/>
      <c r="E50" s="31" t="s">
        <v>310</v>
      </c>
      <c r="F50" s="32" t="s">
        <v>104</v>
      </c>
      <c r="G50" s="42"/>
      <c r="H50" s="34"/>
      <c r="I50" s="34" t="s">
        <v>311</v>
      </c>
      <c r="J50" s="35" t="s">
        <v>312</v>
      </c>
      <c r="K50" s="35" t="s">
        <v>312</v>
      </c>
      <c r="L50" s="35" t="s">
        <v>312</v>
      </c>
      <c r="M50" s="35" t="s">
        <v>312</v>
      </c>
      <c r="N50" s="35" t="s">
        <v>312</v>
      </c>
      <c r="O50" s="35" t="s">
        <v>312</v>
      </c>
      <c r="P50" s="35" t="s">
        <v>312</v>
      </c>
      <c r="Q50" s="35" t="s">
        <v>312</v>
      </c>
      <c r="R50" s="35" t="s">
        <v>312</v>
      </c>
      <c r="S50" s="35" t="s">
        <v>312</v>
      </c>
    </row>
    <row r="51" spans="2:19" ht="36" customHeight="1">
      <c r="B51" s="27"/>
      <c r="C51" s="338"/>
      <c r="D51" s="340"/>
      <c r="E51" s="201" t="s">
        <v>313</v>
      </c>
      <c r="F51" s="202" t="s">
        <v>104</v>
      </c>
      <c r="G51" s="203"/>
      <c r="H51" s="204"/>
      <c r="I51" s="205" t="s">
        <v>102</v>
      </c>
      <c r="J51" s="229"/>
      <c r="K51" s="229" t="s">
        <v>425</v>
      </c>
      <c r="L51" s="229"/>
      <c r="M51" s="229"/>
      <c r="N51" s="229"/>
      <c r="O51" s="229"/>
      <c r="P51" s="229"/>
      <c r="Q51" s="229"/>
      <c r="R51" s="229"/>
      <c r="S51" s="229"/>
    </row>
    <row r="52" spans="2:19" ht="36" customHeight="1">
      <c r="B52" s="27"/>
      <c r="C52" s="338"/>
      <c r="D52" s="340"/>
      <c r="E52" s="210" t="s">
        <v>314</v>
      </c>
      <c r="F52" s="202" t="s">
        <v>116</v>
      </c>
      <c r="G52" s="203"/>
      <c r="H52" s="211"/>
      <c r="I52" s="212" t="s">
        <v>315</v>
      </c>
      <c r="J52" s="229"/>
      <c r="K52" s="229" t="s">
        <v>425</v>
      </c>
      <c r="L52" s="229" t="s">
        <v>425</v>
      </c>
      <c r="M52" s="229"/>
      <c r="N52" s="229"/>
      <c r="O52" s="229"/>
      <c r="P52" s="229"/>
      <c r="Q52" s="229"/>
      <c r="R52" s="229"/>
      <c r="S52" s="229"/>
    </row>
    <row r="53" spans="2:19" ht="36" customHeight="1">
      <c r="B53" s="27"/>
      <c r="C53" s="339"/>
      <c r="D53" s="327"/>
      <c r="E53" s="201" t="s">
        <v>361</v>
      </c>
      <c r="F53" s="202" t="s">
        <v>116</v>
      </c>
      <c r="G53" s="203"/>
      <c r="H53" s="204"/>
      <c r="I53" s="205" t="s">
        <v>106</v>
      </c>
      <c r="J53" s="229" t="s">
        <v>425</v>
      </c>
      <c r="K53" s="229" t="s">
        <v>425</v>
      </c>
      <c r="L53" s="229" t="s">
        <v>425</v>
      </c>
      <c r="M53" s="229" t="s">
        <v>425</v>
      </c>
      <c r="N53" s="229" t="s">
        <v>425</v>
      </c>
      <c r="O53" s="229" t="s">
        <v>425</v>
      </c>
      <c r="P53" s="229" t="s">
        <v>425</v>
      </c>
      <c r="Q53" s="229" t="s">
        <v>425</v>
      </c>
      <c r="R53" s="229" t="s">
        <v>425</v>
      </c>
      <c r="S53" s="229" t="s">
        <v>425</v>
      </c>
    </row>
    <row r="54" spans="1:19" s="158" customFormat="1" ht="36" customHeight="1">
      <c r="A54" s="156"/>
      <c r="B54" s="27"/>
      <c r="C54" s="349" t="s">
        <v>316</v>
      </c>
      <c r="D54" s="326" t="s">
        <v>107</v>
      </c>
      <c r="E54" s="221" t="s">
        <v>108</v>
      </c>
      <c r="F54" s="216" t="s">
        <v>109</v>
      </c>
      <c r="G54" s="220"/>
      <c r="H54" s="218"/>
      <c r="I54" s="218" t="s">
        <v>401</v>
      </c>
      <c r="J54" s="219"/>
      <c r="K54" s="219"/>
      <c r="L54" s="219"/>
      <c r="M54" s="219"/>
      <c r="N54" s="219"/>
      <c r="O54" s="219"/>
      <c r="P54" s="219"/>
      <c r="Q54" s="219"/>
      <c r="R54" s="219"/>
      <c r="S54" s="219"/>
    </row>
    <row r="55" spans="1:19" s="158" customFormat="1" ht="36" customHeight="1">
      <c r="A55" s="156"/>
      <c r="B55" s="27"/>
      <c r="C55" s="350"/>
      <c r="D55" s="340"/>
      <c r="E55" s="91" t="s">
        <v>372</v>
      </c>
      <c r="F55" s="92" t="s">
        <v>110</v>
      </c>
      <c r="G55" s="33"/>
      <c r="H55" s="93"/>
      <c r="I55" s="93" t="s">
        <v>111</v>
      </c>
      <c r="J55" s="94" t="s">
        <v>66</v>
      </c>
      <c r="K55" s="36" t="s">
        <v>44</v>
      </c>
      <c r="L55" s="36" t="s">
        <v>66</v>
      </c>
      <c r="M55" s="94" t="s">
        <v>66</v>
      </c>
      <c r="N55" s="36"/>
      <c r="O55" s="36"/>
      <c r="P55" s="36"/>
      <c r="Q55" s="36" t="s">
        <v>66</v>
      </c>
      <c r="R55" s="36" t="s">
        <v>44</v>
      </c>
      <c r="S55" s="36"/>
    </row>
    <row r="56" spans="1:19" s="158" customFormat="1" ht="36" customHeight="1">
      <c r="A56" s="156"/>
      <c r="B56" s="27"/>
      <c r="C56" s="350"/>
      <c r="D56" s="340"/>
      <c r="E56" s="95" t="s">
        <v>112</v>
      </c>
      <c r="F56" s="66" t="s">
        <v>113</v>
      </c>
      <c r="G56" s="33"/>
      <c r="H56" s="96"/>
      <c r="I56" s="96" t="s">
        <v>114</v>
      </c>
      <c r="J56" s="36"/>
      <c r="K56" s="36" t="s">
        <v>44</v>
      </c>
      <c r="L56" s="36" t="s">
        <v>44</v>
      </c>
      <c r="M56" s="36"/>
      <c r="N56" s="36"/>
      <c r="O56" s="36"/>
      <c r="P56" s="36"/>
      <c r="Q56" s="36"/>
      <c r="R56" s="36"/>
      <c r="S56" s="36"/>
    </row>
    <row r="57" spans="1:19" s="158" customFormat="1" ht="36" customHeight="1">
      <c r="A57" s="156"/>
      <c r="B57" s="27"/>
      <c r="C57" s="350"/>
      <c r="D57" s="340"/>
      <c r="E57" s="88" t="s">
        <v>371</v>
      </c>
      <c r="F57" s="32" t="s">
        <v>70</v>
      </c>
      <c r="G57" s="33"/>
      <c r="H57" s="34"/>
      <c r="I57" s="34" t="s">
        <v>102</v>
      </c>
      <c r="J57" s="36" t="s">
        <v>103</v>
      </c>
      <c r="K57" s="36"/>
      <c r="L57" s="36"/>
      <c r="M57" s="36"/>
      <c r="N57" s="36" t="s">
        <v>44</v>
      </c>
      <c r="O57" s="36"/>
      <c r="P57" s="36"/>
      <c r="Q57" s="36"/>
      <c r="R57" s="36"/>
      <c r="S57" s="36"/>
    </row>
    <row r="58" spans="2:19" ht="36" customHeight="1">
      <c r="B58" s="27"/>
      <c r="C58" s="350"/>
      <c r="D58" s="340"/>
      <c r="E58" s="88" t="s">
        <v>399</v>
      </c>
      <c r="F58" s="32" t="s">
        <v>116</v>
      </c>
      <c r="G58" s="33"/>
      <c r="H58" s="34"/>
      <c r="I58" s="34" t="s">
        <v>309</v>
      </c>
      <c r="J58" s="35" t="s">
        <v>44</v>
      </c>
      <c r="K58" s="35"/>
      <c r="L58" s="35" t="s">
        <v>103</v>
      </c>
      <c r="M58" s="35" t="s">
        <v>44</v>
      </c>
      <c r="N58" s="35" t="s">
        <v>103</v>
      </c>
      <c r="O58" s="35"/>
      <c r="P58" s="35"/>
      <c r="Q58" s="35" t="s">
        <v>44</v>
      </c>
      <c r="R58" s="35"/>
      <c r="S58" s="35"/>
    </row>
    <row r="59" spans="2:19" ht="42" customHeight="1">
      <c r="B59" s="27"/>
      <c r="C59" s="350"/>
      <c r="D59" s="340"/>
      <c r="E59" s="88" t="s">
        <v>317</v>
      </c>
      <c r="F59" s="32" t="s">
        <v>116</v>
      </c>
      <c r="G59" s="42"/>
      <c r="H59" s="34"/>
      <c r="I59" s="34" t="s">
        <v>318</v>
      </c>
      <c r="J59" s="35" t="s">
        <v>103</v>
      </c>
      <c r="K59" s="35" t="s">
        <v>103</v>
      </c>
      <c r="L59" s="35" t="s">
        <v>103</v>
      </c>
      <c r="M59" s="35" t="s">
        <v>103</v>
      </c>
      <c r="N59" s="35" t="s">
        <v>103</v>
      </c>
      <c r="O59" s="35" t="s">
        <v>103</v>
      </c>
      <c r="P59" s="35" t="s">
        <v>103</v>
      </c>
      <c r="Q59" s="35" t="s">
        <v>103</v>
      </c>
      <c r="R59" s="35" t="s">
        <v>103</v>
      </c>
      <c r="S59" s="35" t="s">
        <v>103</v>
      </c>
    </row>
    <row r="60" spans="2:19" ht="36" customHeight="1">
      <c r="B60" s="27"/>
      <c r="C60" s="350"/>
      <c r="D60" s="340"/>
      <c r="E60" s="201" t="s">
        <v>319</v>
      </c>
      <c r="F60" s="202" t="s">
        <v>116</v>
      </c>
      <c r="G60" s="203"/>
      <c r="H60" s="204"/>
      <c r="I60" s="205" t="s">
        <v>102</v>
      </c>
      <c r="J60" s="229"/>
      <c r="K60" s="229" t="s">
        <v>425</v>
      </c>
      <c r="L60" s="229"/>
      <c r="M60" s="229"/>
      <c r="N60" s="229"/>
      <c r="O60" s="229"/>
      <c r="P60" s="229"/>
      <c r="Q60" s="229"/>
      <c r="R60" s="229"/>
      <c r="S60" s="229"/>
    </row>
    <row r="61" spans="2:19" ht="36" customHeight="1">
      <c r="B61" s="27"/>
      <c r="C61" s="351"/>
      <c r="D61" s="327"/>
      <c r="E61" s="210" t="s">
        <v>314</v>
      </c>
      <c r="F61" s="202" t="s">
        <v>109</v>
      </c>
      <c r="G61" s="203"/>
      <c r="H61" s="211"/>
      <c r="I61" s="212" t="s">
        <v>315</v>
      </c>
      <c r="J61" s="229"/>
      <c r="K61" s="229" t="s">
        <v>425</v>
      </c>
      <c r="L61" s="229" t="s">
        <v>425</v>
      </c>
      <c r="M61" s="229"/>
      <c r="N61" s="229"/>
      <c r="O61" s="229"/>
      <c r="P61" s="229"/>
      <c r="Q61" s="229"/>
      <c r="R61" s="229"/>
      <c r="S61" s="229"/>
    </row>
    <row r="62" spans="2:19" ht="42" customHeight="1">
      <c r="B62" s="27"/>
      <c r="C62" s="352" t="s">
        <v>320</v>
      </c>
      <c r="D62" s="326" t="s">
        <v>321</v>
      </c>
      <c r="E62" s="221" t="s">
        <v>115</v>
      </c>
      <c r="F62" s="216" t="s">
        <v>116</v>
      </c>
      <c r="G62" s="220"/>
      <c r="H62" s="218"/>
      <c r="I62" s="218" t="s">
        <v>400</v>
      </c>
      <c r="J62" s="219"/>
      <c r="K62" s="219"/>
      <c r="L62" s="219"/>
      <c r="M62" s="219"/>
      <c r="N62" s="219"/>
      <c r="O62" s="219"/>
      <c r="P62" s="219"/>
      <c r="Q62" s="219"/>
      <c r="R62" s="219"/>
      <c r="S62" s="219"/>
    </row>
    <row r="63" spans="2:19" ht="36" customHeight="1">
      <c r="B63" s="27"/>
      <c r="C63" s="338"/>
      <c r="D63" s="340"/>
      <c r="E63" s="88" t="s">
        <v>322</v>
      </c>
      <c r="F63" s="32" t="s">
        <v>116</v>
      </c>
      <c r="G63" s="33"/>
      <c r="H63" s="34"/>
      <c r="I63" s="34" t="s">
        <v>323</v>
      </c>
      <c r="J63" s="35"/>
      <c r="K63" s="35" t="s">
        <v>44</v>
      </c>
      <c r="L63" s="35" t="s">
        <v>44</v>
      </c>
      <c r="M63" s="35"/>
      <c r="N63" s="35"/>
      <c r="O63" s="35"/>
      <c r="P63" s="35"/>
      <c r="Q63" s="35"/>
      <c r="R63" s="35"/>
      <c r="S63" s="35"/>
    </row>
    <row r="64" spans="2:19" ht="36" customHeight="1">
      <c r="B64" s="27"/>
      <c r="C64" s="338"/>
      <c r="D64" s="340"/>
      <c r="E64" s="88" t="s">
        <v>371</v>
      </c>
      <c r="F64" s="32" t="s">
        <v>116</v>
      </c>
      <c r="G64" s="33"/>
      <c r="H64" s="34"/>
      <c r="I64" s="34" t="s">
        <v>102</v>
      </c>
      <c r="J64" s="35" t="s">
        <v>44</v>
      </c>
      <c r="K64" s="36"/>
      <c r="L64" s="36"/>
      <c r="M64" s="36"/>
      <c r="N64" s="36" t="s">
        <v>44</v>
      </c>
      <c r="O64" s="36"/>
      <c r="P64" s="36"/>
      <c r="Q64" s="36"/>
      <c r="R64" s="36"/>
      <c r="S64" s="36"/>
    </row>
    <row r="65" spans="2:19" ht="36" customHeight="1">
      <c r="B65" s="27"/>
      <c r="C65" s="338"/>
      <c r="D65" s="340"/>
      <c r="E65" s="88" t="s">
        <v>399</v>
      </c>
      <c r="F65" s="32" t="s">
        <v>116</v>
      </c>
      <c r="G65" s="33"/>
      <c r="H65" s="34"/>
      <c r="I65" s="34" t="s">
        <v>309</v>
      </c>
      <c r="J65" s="35" t="s">
        <v>44</v>
      </c>
      <c r="K65" s="35"/>
      <c r="L65" s="98" t="s">
        <v>103</v>
      </c>
      <c r="M65" s="35" t="s">
        <v>44</v>
      </c>
      <c r="N65" s="35" t="s">
        <v>103</v>
      </c>
      <c r="O65" s="35"/>
      <c r="P65" s="35"/>
      <c r="Q65" s="35" t="s">
        <v>44</v>
      </c>
      <c r="R65" s="35"/>
      <c r="S65" s="35"/>
    </row>
    <row r="66" spans="2:19" ht="36" customHeight="1">
      <c r="B66" s="27"/>
      <c r="C66" s="338"/>
      <c r="D66" s="340"/>
      <c r="E66" s="88" t="s">
        <v>117</v>
      </c>
      <c r="F66" s="32" t="s">
        <v>116</v>
      </c>
      <c r="G66" s="33"/>
      <c r="H66" s="34"/>
      <c r="I66" s="34" t="s">
        <v>324</v>
      </c>
      <c r="J66" s="35"/>
      <c r="K66" s="35"/>
      <c r="L66" s="35"/>
      <c r="M66" s="35"/>
      <c r="N66" s="35" t="s">
        <v>44</v>
      </c>
      <c r="O66" s="35"/>
      <c r="P66" s="35"/>
      <c r="Q66" s="35"/>
      <c r="R66" s="35"/>
      <c r="S66" s="35"/>
    </row>
    <row r="67" spans="2:19" ht="40.5" customHeight="1">
      <c r="B67" s="27"/>
      <c r="C67" s="338"/>
      <c r="D67" s="340"/>
      <c r="E67" s="88" t="s">
        <v>317</v>
      </c>
      <c r="F67" s="32" t="s">
        <v>116</v>
      </c>
      <c r="G67" s="42"/>
      <c r="H67" s="34"/>
      <c r="I67" s="34" t="s">
        <v>318</v>
      </c>
      <c r="J67" s="35" t="s">
        <v>103</v>
      </c>
      <c r="K67" s="35" t="s">
        <v>103</v>
      </c>
      <c r="L67" s="35" t="s">
        <v>103</v>
      </c>
      <c r="M67" s="35" t="s">
        <v>103</v>
      </c>
      <c r="N67" s="35" t="s">
        <v>103</v>
      </c>
      <c r="O67" s="35" t="s">
        <v>103</v>
      </c>
      <c r="P67" s="35" t="s">
        <v>103</v>
      </c>
      <c r="Q67" s="35" t="s">
        <v>103</v>
      </c>
      <c r="R67" s="35" t="s">
        <v>103</v>
      </c>
      <c r="S67" s="35" t="s">
        <v>103</v>
      </c>
    </row>
    <row r="68" spans="2:19" ht="42" customHeight="1">
      <c r="B68" s="27"/>
      <c r="C68" s="338"/>
      <c r="D68" s="340"/>
      <c r="E68" s="88" t="s">
        <v>325</v>
      </c>
      <c r="F68" s="32" t="s">
        <v>116</v>
      </c>
      <c r="G68" s="42"/>
      <c r="H68" s="34"/>
      <c r="I68" s="34" t="s">
        <v>421</v>
      </c>
      <c r="J68" s="94" t="s">
        <v>103</v>
      </c>
      <c r="K68" s="36" t="s">
        <v>44</v>
      </c>
      <c r="L68" s="36" t="s">
        <v>103</v>
      </c>
      <c r="M68" s="36"/>
      <c r="N68" s="94" t="s">
        <v>103</v>
      </c>
      <c r="O68" s="36"/>
      <c r="P68" s="36"/>
      <c r="Q68" s="36"/>
      <c r="R68" s="94" t="s">
        <v>103</v>
      </c>
      <c r="S68" s="36"/>
    </row>
    <row r="69" spans="2:19" ht="36" customHeight="1">
      <c r="B69" s="27"/>
      <c r="C69" s="353"/>
      <c r="D69" s="354"/>
      <c r="E69" s="201" t="s">
        <v>319</v>
      </c>
      <c r="F69" s="202" t="s">
        <v>116</v>
      </c>
      <c r="G69" s="203"/>
      <c r="H69" s="204"/>
      <c r="I69" s="205" t="s">
        <v>326</v>
      </c>
      <c r="J69" s="229"/>
      <c r="K69" s="229" t="s">
        <v>425</v>
      </c>
      <c r="L69" s="229"/>
      <c r="M69" s="229"/>
      <c r="N69" s="229"/>
      <c r="O69" s="229"/>
      <c r="P69" s="229"/>
      <c r="Q69" s="229"/>
      <c r="R69" s="229"/>
      <c r="S69" s="229"/>
    </row>
    <row r="70" spans="2:19" ht="42.75" customHeight="1">
      <c r="B70" s="55"/>
      <c r="C70" s="334" t="s">
        <v>327</v>
      </c>
      <c r="D70" s="326" t="s">
        <v>68</v>
      </c>
      <c r="E70" s="65" t="s">
        <v>118</v>
      </c>
      <c r="F70" s="66" t="s">
        <v>119</v>
      </c>
      <c r="G70" s="67"/>
      <c r="H70" s="34"/>
      <c r="I70" s="43" t="s">
        <v>390</v>
      </c>
      <c r="J70" s="35"/>
      <c r="K70" s="35"/>
      <c r="L70" s="35"/>
      <c r="M70" s="35"/>
      <c r="N70" s="35" t="s">
        <v>44</v>
      </c>
      <c r="O70" s="35"/>
      <c r="P70" s="35"/>
      <c r="Q70" s="35"/>
      <c r="R70" s="35"/>
      <c r="S70" s="35"/>
    </row>
    <row r="71" spans="2:19" ht="36" customHeight="1" thickBot="1">
      <c r="B71" s="55"/>
      <c r="C71" s="335"/>
      <c r="D71" s="327"/>
      <c r="E71" s="201" t="s">
        <v>303</v>
      </c>
      <c r="F71" s="202" t="s">
        <v>304</v>
      </c>
      <c r="G71" s="207"/>
      <c r="H71" s="204"/>
      <c r="I71" s="205" t="s">
        <v>71</v>
      </c>
      <c r="J71" s="229"/>
      <c r="K71" s="229"/>
      <c r="L71" s="229"/>
      <c r="M71" s="229"/>
      <c r="N71" s="229" t="s">
        <v>424</v>
      </c>
      <c r="O71" s="229"/>
      <c r="P71" s="229"/>
      <c r="Q71" s="229"/>
      <c r="R71" s="229"/>
      <c r="S71" s="229"/>
    </row>
    <row r="72" spans="1:19" s="158" customFormat="1" ht="5.25" customHeight="1">
      <c r="A72" s="156"/>
      <c r="B72" s="69"/>
      <c r="C72" s="70"/>
      <c r="D72" s="71"/>
      <c r="E72" s="72"/>
      <c r="F72" s="73"/>
      <c r="G72" s="74"/>
      <c r="H72" s="75"/>
      <c r="I72" s="76"/>
      <c r="J72" s="77"/>
      <c r="K72" s="77"/>
      <c r="L72" s="77"/>
      <c r="M72" s="77"/>
      <c r="N72" s="77"/>
      <c r="O72" s="77"/>
      <c r="P72" s="77"/>
      <c r="Q72" s="77"/>
      <c r="R72" s="77"/>
      <c r="S72" s="77"/>
    </row>
    <row r="73" spans="1:19" s="151" customFormat="1" ht="25.5">
      <c r="A73" s="152"/>
      <c r="B73" s="12" t="s">
        <v>120</v>
      </c>
      <c r="C73" s="13"/>
      <c r="D73" s="8"/>
      <c r="E73" s="14"/>
      <c r="F73" s="15"/>
      <c r="G73" s="99"/>
      <c r="H73" s="9"/>
      <c r="I73" s="9"/>
      <c r="J73" s="100"/>
      <c r="K73" s="100"/>
      <c r="L73" s="100"/>
      <c r="M73" s="100"/>
      <c r="N73" s="100"/>
      <c r="O73" s="101"/>
      <c r="P73" s="101"/>
      <c r="Q73" s="101"/>
      <c r="R73" s="101"/>
      <c r="S73" s="101"/>
    </row>
    <row r="74" spans="1:19" s="151" customFormat="1" ht="25.5">
      <c r="A74" s="152"/>
      <c r="B74" s="18"/>
      <c r="C74" s="178" t="s">
        <v>383</v>
      </c>
      <c r="D74" s="102"/>
      <c r="E74" s="103"/>
      <c r="F74" s="104"/>
      <c r="G74" s="177"/>
      <c r="H74" s="9"/>
      <c r="I74" s="9"/>
      <c r="J74" s="100"/>
      <c r="K74" s="100"/>
      <c r="L74" s="100"/>
      <c r="M74" s="100"/>
      <c r="N74" s="100"/>
      <c r="O74" s="101"/>
      <c r="P74" s="101"/>
      <c r="Q74" s="101"/>
      <c r="R74" s="101"/>
      <c r="S74" s="101"/>
    </row>
    <row r="75" spans="2:19" ht="24.75" thickBot="1">
      <c r="B75" s="26"/>
      <c r="C75" s="189" t="s">
        <v>95</v>
      </c>
      <c r="D75" s="190" t="s">
        <v>369</v>
      </c>
      <c r="E75" s="190" t="s">
        <v>286</v>
      </c>
      <c r="F75" s="191" t="s">
        <v>29</v>
      </c>
      <c r="G75" s="199" t="s">
        <v>30</v>
      </c>
      <c r="H75" s="193" t="s">
        <v>367</v>
      </c>
      <c r="I75" s="194" t="s">
        <v>366</v>
      </c>
      <c r="J75" s="195" t="s">
        <v>31</v>
      </c>
      <c r="K75" s="195" t="s">
        <v>32</v>
      </c>
      <c r="L75" s="195" t="s">
        <v>33</v>
      </c>
      <c r="M75" s="195" t="s">
        <v>34</v>
      </c>
      <c r="N75" s="195" t="s">
        <v>35</v>
      </c>
      <c r="O75" s="195" t="s">
        <v>36</v>
      </c>
      <c r="P75" s="195" t="s">
        <v>37</v>
      </c>
      <c r="Q75" s="195" t="s">
        <v>38</v>
      </c>
      <c r="R75" s="195" t="s">
        <v>39</v>
      </c>
      <c r="S75" s="195" t="s">
        <v>40</v>
      </c>
    </row>
    <row r="76" spans="1:19" s="158" customFormat="1" ht="66" customHeight="1">
      <c r="A76" s="156">
        <v>1</v>
      </c>
      <c r="B76" s="26"/>
      <c r="C76" s="28">
        <v>0</v>
      </c>
      <c r="D76" s="214" t="s">
        <v>41</v>
      </c>
      <c r="E76" s="215" t="s">
        <v>376</v>
      </c>
      <c r="F76" s="216" t="s">
        <v>121</v>
      </c>
      <c r="G76" s="227"/>
      <c r="H76" s="218"/>
      <c r="I76" s="218" t="s">
        <v>405</v>
      </c>
      <c r="J76" s="219"/>
      <c r="K76" s="219"/>
      <c r="L76" s="219"/>
      <c r="M76" s="219"/>
      <c r="N76" s="219"/>
      <c r="O76" s="219"/>
      <c r="P76" s="219"/>
      <c r="Q76" s="219"/>
      <c r="R76" s="219"/>
      <c r="S76" s="219"/>
    </row>
    <row r="77" spans="1:19" s="158" customFormat="1" ht="54.75" customHeight="1">
      <c r="A77" s="156">
        <v>1</v>
      </c>
      <c r="B77" s="26"/>
      <c r="C77" s="30" t="s">
        <v>328</v>
      </c>
      <c r="D77" s="105" t="s">
        <v>123</v>
      </c>
      <c r="E77" s="40" t="s">
        <v>402</v>
      </c>
      <c r="F77" s="32" t="s">
        <v>124</v>
      </c>
      <c r="G77" s="106"/>
      <c r="H77" s="43"/>
      <c r="I77" s="43" t="s">
        <v>125</v>
      </c>
      <c r="J77" s="35"/>
      <c r="K77" s="35"/>
      <c r="L77" s="36"/>
      <c r="M77" s="36"/>
      <c r="N77" s="35" t="s">
        <v>44</v>
      </c>
      <c r="O77" s="36"/>
      <c r="P77" s="36"/>
      <c r="Q77" s="36"/>
      <c r="R77" s="36"/>
      <c r="S77" s="36"/>
    </row>
    <row r="78" spans="1:19" s="158" customFormat="1" ht="66" customHeight="1">
      <c r="A78" s="156">
        <v>1</v>
      </c>
      <c r="B78" s="26"/>
      <c r="C78" s="107" t="s">
        <v>329</v>
      </c>
      <c r="D78" s="50" t="s">
        <v>126</v>
      </c>
      <c r="E78" s="40" t="s">
        <v>384</v>
      </c>
      <c r="F78" s="32" t="s">
        <v>127</v>
      </c>
      <c r="G78" s="33"/>
      <c r="H78" s="43"/>
      <c r="I78" s="43" t="s">
        <v>94</v>
      </c>
      <c r="J78" s="36" t="s">
        <v>66</v>
      </c>
      <c r="K78" s="35" t="s">
        <v>44</v>
      </c>
      <c r="L78" s="36" t="s">
        <v>66</v>
      </c>
      <c r="M78" s="36" t="s">
        <v>66</v>
      </c>
      <c r="N78" s="36" t="s">
        <v>66</v>
      </c>
      <c r="O78" s="36" t="s">
        <v>66</v>
      </c>
      <c r="P78" s="36" t="s">
        <v>66</v>
      </c>
      <c r="Q78" s="36" t="s">
        <v>66</v>
      </c>
      <c r="R78" s="35" t="s">
        <v>44</v>
      </c>
      <c r="S78" s="36" t="s">
        <v>66</v>
      </c>
    </row>
    <row r="79" spans="1:19" s="158" customFormat="1" ht="66" customHeight="1">
      <c r="A79" s="156">
        <v>1</v>
      </c>
      <c r="B79" s="26"/>
      <c r="C79" s="107" t="s">
        <v>49</v>
      </c>
      <c r="D79" s="39" t="s">
        <v>362</v>
      </c>
      <c r="E79" s="40" t="s">
        <v>422</v>
      </c>
      <c r="F79" s="32" t="s">
        <v>128</v>
      </c>
      <c r="G79" s="42"/>
      <c r="H79" s="43"/>
      <c r="I79" s="43" t="s">
        <v>406</v>
      </c>
      <c r="J79" s="35" t="s">
        <v>44</v>
      </c>
      <c r="K79" s="35" t="s">
        <v>44</v>
      </c>
      <c r="L79" s="35" t="s">
        <v>44</v>
      </c>
      <c r="M79" s="35" t="s">
        <v>44</v>
      </c>
      <c r="N79" s="36"/>
      <c r="O79" s="36"/>
      <c r="P79" s="36"/>
      <c r="Q79" s="35" t="s">
        <v>44</v>
      </c>
      <c r="R79" s="35" t="s">
        <v>44</v>
      </c>
      <c r="S79" s="36"/>
    </row>
    <row r="80" spans="1:19" s="158" customFormat="1" ht="36" customHeight="1">
      <c r="A80" s="156">
        <v>1</v>
      </c>
      <c r="B80" s="26"/>
      <c r="C80" s="107" t="s">
        <v>330</v>
      </c>
      <c r="D80" s="50" t="s">
        <v>129</v>
      </c>
      <c r="E80" s="51" t="s">
        <v>130</v>
      </c>
      <c r="F80" s="32" t="s">
        <v>131</v>
      </c>
      <c r="G80" s="33"/>
      <c r="H80" s="43"/>
      <c r="I80" s="43" t="s">
        <v>132</v>
      </c>
      <c r="J80" s="35" t="s">
        <v>44</v>
      </c>
      <c r="K80" s="36"/>
      <c r="L80" s="36"/>
      <c r="M80" s="36"/>
      <c r="N80" s="35" t="s">
        <v>44</v>
      </c>
      <c r="O80" s="36"/>
      <c r="P80" s="36"/>
      <c r="Q80" s="36"/>
      <c r="R80" s="36"/>
      <c r="S80" s="36"/>
    </row>
    <row r="81" spans="1:19" s="158" customFormat="1" ht="36" customHeight="1">
      <c r="A81" s="156">
        <v>1</v>
      </c>
      <c r="B81" s="26"/>
      <c r="C81" s="108" t="s">
        <v>331</v>
      </c>
      <c r="D81" s="50" t="s">
        <v>377</v>
      </c>
      <c r="E81" s="51" t="s">
        <v>403</v>
      </c>
      <c r="F81" s="41" t="s">
        <v>133</v>
      </c>
      <c r="G81" s="33"/>
      <c r="H81" s="43"/>
      <c r="I81" s="43" t="s">
        <v>193</v>
      </c>
      <c r="J81" s="35" t="s">
        <v>44</v>
      </c>
      <c r="K81" s="36"/>
      <c r="L81" s="36"/>
      <c r="M81" s="36"/>
      <c r="N81" s="35" t="s">
        <v>44</v>
      </c>
      <c r="O81" s="36"/>
      <c r="P81" s="36"/>
      <c r="Q81" s="36"/>
      <c r="R81" s="36"/>
      <c r="S81" s="36"/>
    </row>
    <row r="82" spans="1:19" s="158" customFormat="1" ht="36" customHeight="1">
      <c r="A82" s="156">
        <v>1</v>
      </c>
      <c r="B82" s="26"/>
      <c r="C82" s="107" t="s">
        <v>332</v>
      </c>
      <c r="D82" s="50" t="s">
        <v>134</v>
      </c>
      <c r="E82" s="51" t="s">
        <v>135</v>
      </c>
      <c r="F82" s="41" t="s">
        <v>133</v>
      </c>
      <c r="G82" s="33"/>
      <c r="H82" s="43"/>
      <c r="I82" s="43" t="s">
        <v>136</v>
      </c>
      <c r="J82" s="36"/>
      <c r="K82" s="36"/>
      <c r="L82" s="36"/>
      <c r="M82" s="36"/>
      <c r="N82" s="36"/>
      <c r="O82" s="36"/>
      <c r="P82" s="36"/>
      <c r="Q82" s="36"/>
      <c r="R82" s="36"/>
      <c r="S82" s="36" t="s">
        <v>137</v>
      </c>
    </row>
    <row r="83" spans="1:19" ht="39" customHeight="1" thickBot="1">
      <c r="A83" s="160">
        <v>1</v>
      </c>
      <c r="B83" s="109"/>
      <c r="C83" s="107" t="s">
        <v>333</v>
      </c>
      <c r="D83" s="208" t="s">
        <v>138</v>
      </c>
      <c r="E83" s="201" t="s">
        <v>139</v>
      </c>
      <c r="F83" s="202" t="s">
        <v>70</v>
      </c>
      <c r="G83" s="209"/>
      <c r="H83" s="204"/>
      <c r="I83" s="205" t="s">
        <v>140</v>
      </c>
      <c r="J83" s="230"/>
      <c r="K83" s="229"/>
      <c r="L83" s="229"/>
      <c r="M83" s="229"/>
      <c r="N83" s="230"/>
      <c r="O83" s="229"/>
      <c r="P83" s="229"/>
      <c r="Q83" s="229"/>
      <c r="R83" s="229"/>
      <c r="S83" s="229" t="s">
        <v>426</v>
      </c>
    </row>
    <row r="84" spans="1:19" s="158" customFormat="1" ht="15" customHeight="1">
      <c r="A84" s="156"/>
      <c r="B84" s="69"/>
      <c r="C84" s="70"/>
      <c r="D84" s="71"/>
      <c r="E84" s="72"/>
      <c r="F84" s="73"/>
      <c r="G84" s="74"/>
      <c r="H84" s="75"/>
      <c r="I84" s="76"/>
      <c r="J84" s="77"/>
      <c r="K84" s="77"/>
      <c r="L84" s="77"/>
      <c r="M84" s="77"/>
      <c r="N84" s="77"/>
      <c r="O84" s="77"/>
      <c r="P84" s="77"/>
      <c r="Q84" s="77"/>
      <c r="R84" s="77"/>
      <c r="S84" s="77"/>
    </row>
    <row r="85" spans="1:19" s="151" customFormat="1" ht="25.5">
      <c r="A85" s="152"/>
      <c r="B85" s="18"/>
      <c r="C85" s="19" t="s">
        <v>141</v>
      </c>
      <c r="D85" s="20"/>
      <c r="E85" s="14"/>
      <c r="F85" s="104"/>
      <c r="G85" s="99"/>
      <c r="H85" s="9"/>
      <c r="I85" s="9"/>
      <c r="J85" s="100"/>
      <c r="K85" s="100"/>
      <c r="L85" s="100"/>
      <c r="M85" s="100"/>
      <c r="N85" s="100"/>
      <c r="O85" s="101"/>
      <c r="P85" s="101"/>
      <c r="Q85" s="101"/>
      <c r="R85" s="101"/>
      <c r="S85" s="101"/>
    </row>
    <row r="86" spans="2:19" ht="24.75" thickBot="1">
      <c r="B86" s="26"/>
      <c r="C86" s="189" t="s">
        <v>142</v>
      </c>
      <c r="D86" s="190" t="s">
        <v>369</v>
      </c>
      <c r="E86" s="190" t="s">
        <v>286</v>
      </c>
      <c r="F86" s="191" t="s">
        <v>29</v>
      </c>
      <c r="G86" s="196" t="s">
        <v>30</v>
      </c>
      <c r="H86" s="193" t="s">
        <v>367</v>
      </c>
      <c r="I86" s="194" t="s">
        <v>366</v>
      </c>
      <c r="J86" s="195" t="s">
        <v>31</v>
      </c>
      <c r="K86" s="195" t="s">
        <v>32</v>
      </c>
      <c r="L86" s="195" t="s">
        <v>33</v>
      </c>
      <c r="M86" s="195" t="s">
        <v>34</v>
      </c>
      <c r="N86" s="195" t="s">
        <v>35</v>
      </c>
      <c r="O86" s="195" t="s">
        <v>36</v>
      </c>
      <c r="P86" s="195" t="s">
        <v>37</v>
      </c>
      <c r="Q86" s="195" t="s">
        <v>38</v>
      </c>
      <c r="R86" s="195" t="s">
        <v>39</v>
      </c>
      <c r="S86" s="195" t="s">
        <v>40</v>
      </c>
    </row>
    <row r="87" spans="1:19" s="158" customFormat="1" ht="36" customHeight="1">
      <c r="A87" s="156">
        <v>1</v>
      </c>
      <c r="B87" s="26"/>
      <c r="C87" s="110">
        <v>0</v>
      </c>
      <c r="D87" s="214" t="s">
        <v>41</v>
      </c>
      <c r="E87" s="215" t="s">
        <v>143</v>
      </c>
      <c r="F87" s="228" t="s">
        <v>144</v>
      </c>
      <c r="G87" s="217"/>
      <c r="H87" s="218"/>
      <c r="I87" s="218" t="s">
        <v>145</v>
      </c>
      <c r="J87" s="219" t="s">
        <v>146</v>
      </c>
      <c r="K87" s="219" t="s">
        <v>146</v>
      </c>
      <c r="L87" s="219" t="s">
        <v>146</v>
      </c>
      <c r="M87" s="219" t="s">
        <v>146</v>
      </c>
      <c r="N87" s="219" t="s">
        <v>146</v>
      </c>
      <c r="O87" s="219" t="s">
        <v>146</v>
      </c>
      <c r="P87" s="219" t="s">
        <v>146</v>
      </c>
      <c r="Q87" s="219" t="s">
        <v>146</v>
      </c>
      <c r="R87" s="219" t="s">
        <v>146</v>
      </c>
      <c r="S87" s="219" t="s">
        <v>146</v>
      </c>
    </row>
    <row r="88" spans="1:19" s="158" customFormat="1" ht="36" customHeight="1">
      <c r="A88" s="156">
        <v>1</v>
      </c>
      <c r="B88" s="26"/>
      <c r="C88" s="110">
        <v>1</v>
      </c>
      <c r="D88" s="63" t="s">
        <v>147</v>
      </c>
      <c r="E88" s="51" t="s">
        <v>363</v>
      </c>
      <c r="F88" s="41" t="s">
        <v>148</v>
      </c>
      <c r="G88" s="33"/>
      <c r="H88" s="43"/>
      <c r="I88" s="43" t="s">
        <v>149</v>
      </c>
      <c r="J88" s="36" t="s">
        <v>150</v>
      </c>
      <c r="K88" s="36" t="s">
        <v>150</v>
      </c>
      <c r="L88" s="36" t="s">
        <v>150</v>
      </c>
      <c r="M88" s="36" t="s">
        <v>150</v>
      </c>
      <c r="N88" s="36" t="s">
        <v>150</v>
      </c>
      <c r="O88" s="36" t="s">
        <v>150</v>
      </c>
      <c r="P88" s="36" t="s">
        <v>150</v>
      </c>
      <c r="Q88" s="36" t="s">
        <v>150</v>
      </c>
      <c r="R88" s="36" t="s">
        <v>150</v>
      </c>
      <c r="S88" s="36" t="s">
        <v>150</v>
      </c>
    </row>
    <row r="89" spans="1:19" s="158" customFormat="1" ht="36" customHeight="1">
      <c r="A89" s="156">
        <v>1</v>
      </c>
      <c r="B89" s="26"/>
      <c r="C89" s="111" t="s">
        <v>334</v>
      </c>
      <c r="D89" s="63" t="s">
        <v>129</v>
      </c>
      <c r="E89" s="51" t="s">
        <v>151</v>
      </c>
      <c r="F89" s="41" t="s">
        <v>152</v>
      </c>
      <c r="G89" s="33"/>
      <c r="H89" s="43"/>
      <c r="I89" s="43" t="s">
        <v>153</v>
      </c>
      <c r="J89" s="35" t="s">
        <v>44</v>
      </c>
      <c r="K89" s="36"/>
      <c r="L89" s="36"/>
      <c r="M89" s="36"/>
      <c r="N89" s="35" t="s">
        <v>44</v>
      </c>
      <c r="O89" s="36"/>
      <c r="P89" s="36"/>
      <c r="Q89" s="36"/>
      <c r="R89" s="36"/>
      <c r="S89" s="36"/>
    </row>
    <row r="90" spans="1:19" s="158" customFormat="1" ht="36" customHeight="1">
      <c r="A90" s="156">
        <v>1</v>
      </c>
      <c r="B90" s="26"/>
      <c r="C90" s="111" t="s">
        <v>49</v>
      </c>
      <c r="D90" s="63" t="s">
        <v>154</v>
      </c>
      <c r="E90" s="51" t="s">
        <v>409</v>
      </c>
      <c r="F90" s="41" t="s">
        <v>335</v>
      </c>
      <c r="G90" s="33"/>
      <c r="H90" s="43"/>
      <c r="I90" s="43" t="s">
        <v>336</v>
      </c>
      <c r="J90" s="36" t="s">
        <v>337</v>
      </c>
      <c r="K90" s="36"/>
      <c r="L90" s="36"/>
      <c r="M90" s="36"/>
      <c r="N90" s="35" t="s">
        <v>44</v>
      </c>
      <c r="O90" s="36"/>
      <c r="P90" s="36"/>
      <c r="Q90" s="36"/>
      <c r="R90" s="36"/>
      <c r="S90" s="36"/>
    </row>
    <row r="91" spans="1:19" s="158" customFormat="1" ht="36" customHeight="1">
      <c r="A91" s="156">
        <v>1</v>
      </c>
      <c r="B91" s="26"/>
      <c r="C91" s="111" t="s">
        <v>338</v>
      </c>
      <c r="D91" s="63" t="s">
        <v>134</v>
      </c>
      <c r="E91" s="51" t="s">
        <v>155</v>
      </c>
      <c r="F91" s="41" t="s">
        <v>156</v>
      </c>
      <c r="G91" s="33"/>
      <c r="H91" s="43"/>
      <c r="I91" s="43" t="s">
        <v>157</v>
      </c>
      <c r="J91" s="36"/>
      <c r="K91" s="36"/>
      <c r="L91" s="36"/>
      <c r="M91" s="36"/>
      <c r="N91" s="36"/>
      <c r="O91" s="36"/>
      <c r="P91" s="36"/>
      <c r="Q91" s="36"/>
      <c r="R91" s="36"/>
      <c r="S91" s="36" t="s">
        <v>158</v>
      </c>
    </row>
    <row r="92" spans="1:19" ht="36" customHeight="1">
      <c r="A92" s="156">
        <v>1</v>
      </c>
      <c r="B92" s="109"/>
      <c r="C92" s="110">
        <v>5</v>
      </c>
      <c r="D92" s="345" t="s">
        <v>138</v>
      </c>
      <c r="E92" s="201" t="s">
        <v>385</v>
      </c>
      <c r="F92" s="202" t="s">
        <v>70</v>
      </c>
      <c r="G92" s="203"/>
      <c r="H92" s="204"/>
      <c r="I92" s="205" t="s">
        <v>159</v>
      </c>
      <c r="J92" s="229" t="s">
        <v>424</v>
      </c>
      <c r="K92" s="229"/>
      <c r="L92" s="229"/>
      <c r="M92" s="229"/>
      <c r="N92" s="229"/>
      <c r="O92" s="229" t="s">
        <v>160</v>
      </c>
      <c r="P92" s="229"/>
      <c r="Q92" s="229"/>
      <c r="R92" s="229"/>
      <c r="S92" s="229"/>
    </row>
    <row r="93" spans="1:19" ht="36" customHeight="1" thickBot="1">
      <c r="A93" s="156">
        <v>1</v>
      </c>
      <c r="B93" s="109"/>
      <c r="C93" s="110">
        <v>6</v>
      </c>
      <c r="D93" s="346"/>
      <c r="E93" s="201" t="s">
        <v>404</v>
      </c>
      <c r="F93" s="202" t="s">
        <v>339</v>
      </c>
      <c r="G93" s="207"/>
      <c r="H93" s="204"/>
      <c r="I93" s="205" t="s">
        <v>159</v>
      </c>
      <c r="J93" s="229" t="s">
        <v>424</v>
      </c>
      <c r="K93" s="229"/>
      <c r="L93" s="229"/>
      <c r="M93" s="229"/>
      <c r="N93" s="229" t="s">
        <v>160</v>
      </c>
      <c r="O93" s="229"/>
      <c r="P93" s="229"/>
      <c r="Q93" s="229"/>
      <c r="R93" s="229"/>
      <c r="S93" s="229"/>
    </row>
    <row r="94" spans="1:19" s="158" customFormat="1" ht="15" customHeight="1">
      <c r="A94" s="156"/>
      <c r="B94" s="69"/>
      <c r="C94" s="70"/>
      <c r="D94" s="71"/>
      <c r="E94" s="72"/>
      <c r="F94" s="73"/>
      <c r="G94" s="74"/>
      <c r="H94" s="75"/>
      <c r="I94" s="76"/>
      <c r="J94" s="77"/>
      <c r="K94" s="77"/>
      <c r="L94" s="77"/>
      <c r="M94" s="77"/>
      <c r="N94" s="77"/>
      <c r="O94" s="77"/>
      <c r="P94" s="77"/>
      <c r="Q94" s="77"/>
      <c r="R94" s="77"/>
      <c r="S94" s="77"/>
    </row>
    <row r="95" spans="1:19" s="151" customFormat="1" ht="25.5">
      <c r="A95" s="152"/>
      <c r="B95" s="18"/>
      <c r="C95" s="19" t="s">
        <v>161</v>
      </c>
      <c r="D95" s="20"/>
      <c r="E95" s="14"/>
      <c r="F95" s="104"/>
      <c r="G95" s="99"/>
      <c r="H95" s="9"/>
      <c r="I95" s="9"/>
      <c r="J95" s="100"/>
      <c r="K95" s="100"/>
      <c r="L95" s="100"/>
      <c r="M95" s="100"/>
      <c r="N95" s="100"/>
      <c r="O95" s="101"/>
      <c r="P95" s="101"/>
      <c r="Q95" s="101"/>
      <c r="R95" s="101"/>
      <c r="S95" s="101"/>
    </row>
    <row r="96" spans="2:19" ht="24.75" thickBot="1">
      <c r="B96" s="26"/>
      <c r="C96" s="189" t="s">
        <v>28</v>
      </c>
      <c r="D96" s="190" t="s">
        <v>369</v>
      </c>
      <c r="E96" s="190" t="s">
        <v>286</v>
      </c>
      <c r="F96" s="191" t="s">
        <v>29</v>
      </c>
      <c r="G96" s="196" t="s">
        <v>30</v>
      </c>
      <c r="H96" s="193" t="s">
        <v>367</v>
      </c>
      <c r="I96" s="194" t="s">
        <v>366</v>
      </c>
      <c r="J96" s="195" t="s">
        <v>31</v>
      </c>
      <c r="K96" s="195" t="s">
        <v>32</v>
      </c>
      <c r="L96" s="195" t="s">
        <v>33</v>
      </c>
      <c r="M96" s="195" t="s">
        <v>34</v>
      </c>
      <c r="N96" s="195" t="s">
        <v>35</v>
      </c>
      <c r="O96" s="195" t="s">
        <v>36</v>
      </c>
      <c r="P96" s="195" t="s">
        <v>37</v>
      </c>
      <c r="Q96" s="195" t="s">
        <v>38</v>
      </c>
      <c r="R96" s="195" t="s">
        <v>39</v>
      </c>
      <c r="S96" s="195" t="s">
        <v>40</v>
      </c>
    </row>
    <row r="97" spans="1:19" s="158" customFormat="1" ht="36" customHeight="1">
      <c r="A97" s="156">
        <v>1</v>
      </c>
      <c r="B97" s="109"/>
      <c r="C97" s="110">
        <v>0</v>
      </c>
      <c r="D97" s="214" t="s">
        <v>41</v>
      </c>
      <c r="E97" s="215" t="s">
        <v>162</v>
      </c>
      <c r="F97" s="216" t="s">
        <v>163</v>
      </c>
      <c r="G97" s="217"/>
      <c r="H97" s="218"/>
      <c r="I97" s="218" t="s">
        <v>164</v>
      </c>
      <c r="J97" s="219" t="s">
        <v>165</v>
      </c>
      <c r="K97" s="219" t="s">
        <v>165</v>
      </c>
      <c r="L97" s="219" t="s">
        <v>165</v>
      </c>
      <c r="M97" s="219" t="s">
        <v>165</v>
      </c>
      <c r="N97" s="219" t="s">
        <v>165</v>
      </c>
      <c r="O97" s="219" t="s">
        <v>165</v>
      </c>
      <c r="P97" s="219" t="s">
        <v>165</v>
      </c>
      <c r="Q97" s="219" t="s">
        <v>165</v>
      </c>
      <c r="R97" s="219" t="s">
        <v>165</v>
      </c>
      <c r="S97" s="219" t="s">
        <v>165</v>
      </c>
    </row>
    <row r="98" spans="1:19" s="158" customFormat="1" ht="36" customHeight="1">
      <c r="A98" s="156">
        <v>1</v>
      </c>
      <c r="B98" s="109"/>
      <c r="C98" s="110">
        <v>1</v>
      </c>
      <c r="D98" s="63" t="s">
        <v>129</v>
      </c>
      <c r="E98" s="51" t="s">
        <v>166</v>
      </c>
      <c r="F98" s="41" t="s">
        <v>167</v>
      </c>
      <c r="G98" s="33"/>
      <c r="H98" s="43"/>
      <c r="I98" s="43" t="s">
        <v>168</v>
      </c>
      <c r="J98" s="35" t="s">
        <v>44</v>
      </c>
      <c r="K98" s="36"/>
      <c r="L98" s="36"/>
      <c r="M98" s="36"/>
      <c r="N98" s="35" t="s">
        <v>44</v>
      </c>
      <c r="O98" s="36"/>
      <c r="P98" s="36"/>
      <c r="Q98" s="36"/>
      <c r="R98" s="36"/>
      <c r="S98" s="36"/>
    </row>
    <row r="99" spans="1:19" s="158" customFormat="1" ht="36" customHeight="1">
      <c r="A99" s="156">
        <v>1</v>
      </c>
      <c r="B99" s="109"/>
      <c r="C99" s="110">
        <v>2</v>
      </c>
      <c r="D99" s="63" t="s">
        <v>154</v>
      </c>
      <c r="E99" s="51" t="s">
        <v>408</v>
      </c>
      <c r="F99" s="41" t="s">
        <v>169</v>
      </c>
      <c r="G99" s="33"/>
      <c r="H99" s="43"/>
      <c r="I99" s="43" t="s">
        <v>170</v>
      </c>
      <c r="J99" s="36" t="s">
        <v>58</v>
      </c>
      <c r="K99" s="36"/>
      <c r="L99" s="36"/>
      <c r="M99" s="36"/>
      <c r="N99" s="35" t="s">
        <v>44</v>
      </c>
      <c r="O99" s="36"/>
      <c r="P99" s="36"/>
      <c r="Q99" s="36"/>
      <c r="R99" s="36"/>
      <c r="S99" s="36"/>
    </row>
    <row r="100" spans="1:19" s="158" customFormat="1" ht="36" customHeight="1" thickBot="1">
      <c r="A100" s="156">
        <v>1</v>
      </c>
      <c r="B100" s="109"/>
      <c r="C100" s="110">
        <v>3</v>
      </c>
      <c r="D100" s="80" t="s">
        <v>134</v>
      </c>
      <c r="E100" s="51" t="s">
        <v>171</v>
      </c>
      <c r="F100" s="32" t="s">
        <v>156</v>
      </c>
      <c r="G100" s="112"/>
      <c r="H100" s="43"/>
      <c r="I100" s="43" t="s">
        <v>157</v>
      </c>
      <c r="J100" s="36"/>
      <c r="K100" s="36"/>
      <c r="L100" s="36"/>
      <c r="M100" s="36"/>
      <c r="N100" s="36"/>
      <c r="O100" s="36"/>
      <c r="P100" s="36"/>
      <c r="Q100" s="36"/>
      <c r="R100" s="36"/>
      <c r="S100" s="35" t="s">
        <v>44</v>
      </c>
    </row>
    <row r="101" spans="1:19" s="158" customFormat="1" ht="15" customHeight="1">
      <c r="A101" s="156"/>
      <c r="B101" s="69"/>
      <c r="C101" s="70"/>
      <c r="D101" s="71"/>
      <c r="E101" s="72"/>
      <c r="F101" s="73"/>
      <c r="G101" s="74"/>
      <c r="H101" s="75"/>
      <c r="I101" s="75"/>
      <c r="J101" s="77"/>
      <c r="K101" s="77"/>
      <c r="L101" s="77"/>
      <c r="M101" s="77"/>
      <c r="N101" s="77"/>
      <c r="O101" s="77"/>
      <c r="P101" s="77"/>
      <c r="Q101" s="77"/>
      <c r="R101" s="77"/>
      <c r="S101" s="77"/>
    </row>
    <row r="102" spans="1:19" s="151" customFormat="1" ht="25.5">
      <c r="A102" s="152"/>
      <c r="B102" s="18"/>
      <c r="C102" s="19" t="s">
        <v>172</v>
      </c>
      <c r="D102" s="20"/>
      <c r="E102" s="14"/>
      <c r="F102" s="104"/>
      <c r="G102" s="99"/>
      <c r="H102" s="9"/>
      <c r="I102" s="9"/>
      <c r="J102" s="100"/>
      <c r="K102" s="100"/>
      <c r="L102" s="100"/>
      <c r="M102" s="100"/>
      <c r="N102" s="100"/>
      <c r="O102" s="101"/>
      <c r="P102" s="101"/>
      <c r="Q102" s="101"/>
      <c r="R102" s="101"/>
      <c r="S102" s="101"/>
    </row>
    <row r="103" spans="2:19" ht="24.75" thickBot="1">
      <c r="B103" s="26"/>
      <c r="C103" s="189" t="s">
        <v>95</v>
      </c>
      <c r="D103" s="190" t="s">
        <v>369</v>
      </c>
      <c r="E103" s="190" t="s">
        <v>286</v>
      </c>
      <c r="F103" s="191" t="s">
        <v>29</v>
      </c>
      <c r="G103" s="196" t="s">
        <v>30</v>
      </c>
      <c r="H103" s="193" t="s">
        <v>367</v>
      </c>
      <c r="I103" s="194" t="s">
        <v>366</v>
      </c>
      <c r="J103" s="195" t="s">
        <v>31</v>
      </c>
      <c r="K103" s="195" t="s">
        <v>32</v>
      </c>
      <c r="L103" s="195" t="s">
        <v>33</v>
      </c>
      <c r="M103" s="195" t="s">
        <v>34</v>
      </c>
      <c r="N103" s="195" t="s">
        <v>35</v>
      </c>
      <c r="O103" s="195" t="s">
        <v>36</v>
      </c>
      <c r="P103" s="195" t="s">
        <v>37</v>
      </c>
      <c r="Q103" s="195" t="s">
        <v>38</v>
      </c>
      <c r="R103" s="195" t="s">
        <v>39</v>
      </c>
      <c r="S103" s="195" t="s">
        <v>40</v>
      </c>
    </row>
    <row r="104" spans="1:19" s="158" customFormat="1" ht="36" customHeight="1">
      <c r="A104" s="156">
        <v>1</v>
      </c>
      <c r="B104" s="109"/>
      <c r="C104" s="110">
        <v>0</v>
      </c>
      <c r="D104" s="214" t="s">
        <v>41</v>
      </c>
      <c r="E104" s="215" t="s">
        <v>173</v>
      </c>
      <c r="F104" s="216" t="s">
        <v>174</v>
      </c>
      <c r="G104" s="217"/>
      <c r="H104" s="218"/>
      <c r="I104" s="218" t="s">
        <v>164</v>
      </c>
      <c r="J104" s="219" t="s">
        <v>165</v>
      </c>
      <c r="K104" s="219" t="s">
        <v>165</v>
      </c>
      <c r="L104" s="219" t="s">
        <v>165</v>
      </c>
      <c r="M104" s="219" t="s">
        <v>165</v>
      </c>
      <c r="N104" s="219" t="s">
        <v>165</v>
      </c>
      <c r="O104" s="219" t="s">
        <v>165</v>
      </c>
      <c r="P104" s="219" t="s">
        <v>165</v>
      </c>
      <c r="Q104" s="219" t="s">
        <v>165</v>
      </c>
      <c r="R104" s="219" t="s">
        <v>165</v>
      </c>
      <c r="S104" s="219" t="s">
        <v>165</v>
      </c>
    </row>
    <row r="105" spans="1:19" s="158" customFormat="1" ht="36" customHeight="1">
      <c r="A105" s="156">
        <v>1</v>
      </c>
      <c r="B105" s="109"/>
      <c r="C105" s="110">
        <v>1</v>
      </c>
      <c r="D105" s="63" t="s">
        <v>129</v>
      </c>
      <c r="E105" s="51" t="s">
        <v>175</v>
      </c>
      <c r="F105" s="41" t="s">
        <v>176</v>
      </c>
      <c r="G105" s="33"/>
      <c r="H105" s="43"/>
      <c r="I105" s="43" t="s">
        <v>177</v>
      </c>
      <c r="J105" s="35" t="s">
        <v>44</v>
      </c>
      <c r="K105" s="36"/>
      <c r="L105" s="36"/>
      <c r="M105" s="36"/>
      <c r="N105" s="35" t="s">
        <v>44</v>
      </c>
      <c r="O105" s="36"/>
      <c r="P105" s="36"/>
      <c r="Q105" s="36"/>
      <c r="R105" s="36"/>
      <c r="S105" s="36"/>
    </row>
    <row r="106" spans="1:19" s="158" customFormat="1" ht="36" customHeight="1">
      <c r="A106" s="156">
        <v>1</v>
      </c>
      <c r="B106" s="109"/>
      <c r="C106" s="110">
        <v>2</v>
      </c>
      <c r="D106" s="63" t="s">
        <v>154</v>
      </c>
      <c r="E106" s="51" t="s">
        <v>407</v>
      </c>
      <c r="F106" s="41" t="s">
        <v>174</v>
      </c>
      <c r="G106" s="33"/>
      <c r="H106" s="43"/>
      <c r="I106" s="43" t="s">
        <v>178</v>
      </c>
      <c r="J106" s="36" t="s">
        <v>66</v>
      </c>
      <c r="K106" s="36"/>
      <c r="L106" s="36"/>
      <c r="M106" s="36"/>
      <c r="N106" s="35" t="s">
        <v>44</v>
      </c>
      <c r="O106" s="36"/>
      <c r="P106" s="36"/>
      <c r="Q106" s="36"/>
      <c r="R106" s="36"/>
      <c r="S106" s="36"/>
    </row>
    <row r="107" spans="1:19" s="158" customFormat="1" ht="36" customHeight="1" thickBot="1">
      <c r="A107" s="156">
        <v>1</v>
      </c>
      <c r="B107" s="109"/>
      <c r="C107" s="110">
        <v>3</v>
      </c>
      <c r="D107" s="80" t="s">
        <v>134</v>
      </c>
      <c r="E107" s="51" t="s">
        <v>179</v>
      </c>
      <c r="F107" s="32" t="s">
        <v>180</v>
      </c>
      <c r="G107" s="112"/>
      <c r="H107" s="43"/>
      <c r="I107" s="43" t="s">
        <v>181</v>
      </c>
      <c r="J107" s="36"/>
      <c r="K107" s="36"/>
      <c r="L107" s="36"/>
      <c r="M107" s="36"/>
      <c r="N107" s="36"/>
      <c r="O107" s="36"/>
      <c r="P107" s="36"/>
      <c r="Q107" s="36"/>
      <c r="R107" s="36"/>
      <c r="S107" s="35" t="s">
        <v>44</v>
      </c>
    </row>
    <row r="108" spans="10:19" ht="17.25">
      <c r="J108" s="79"/>
      <c r="K108" s="79"/>
      <c r="L108" s="79"/>
      <c r="M108" s="79"/>
      <c r="N108" s="79"/>
      <c r="O108" s="79"/>
      <c r="P108" s="79"/>
      <c r="Q108" s="79"/>
      <c r="R108" s="79"/>
      <c r="S108" s="79"/>
    </row>
    <row r="109" spans="1:19" s="151" customFormat="1" ht="25.5">
      <c r="A109" s="152"/>
      <c r="B109" s="12" t="s">
        <v>182</v>
      </c>
      <c r="C109" s="13"/>
      <c r="D109" s="8"/>
      <c r="E109" s="14"/>
      <c r="F109" s="15"/>
      <c r="G109" s="99"/>
      <c r="H109" s="9"/>
      <c r="I109" s="9"/>
      <c r="J109" s="100"/>
      <c r="K109" s="100"/>
      <c r="L109" s="100"/>
      <c r="M109" s="100"/>
      <c r="N109" s="100"/>
      <c r="O109" s="101"/>
      <c r="P109" s="101"/>
      <c r="Q109" s="101"/>
      <c r="R109" s="101"/>
      <c r="S109" s="101"/>
    </row>
    <row r="110" spans="1:19" s="151" customFormat="1" ht="25.5">
      <c r="A110" s="152"/>
      <c r="B110" s="18"/>
      <c r="C110" s="19" t="s">
        <v>183</v>
      </c>
      <c r="D110" s="20"/>
      <c r="E110" s="14"/>
      <c r="F110" s="104"/>
      <c r="G110" s="99"/>
      <c r="H110" s="9"/>
      <c r="I110" s="9"/>
      <c r="J110" s="100"/>
      <c r="K110" s="100"/>
      <c r="L110" s="100"/>
      <c r="M110" s="100"/>
      <c r="N110" s="100"/>
      <c r="O110" s="101"/>
      <c r="P110" s="101"/>
      <c r="Q110" s="101"/>
      <c r="R110" s="101"/>
      <c r="S110" s="101"/>
    </row>
    <row r="111" spans="2:19" ht="24.75" thickBot="1">
      <c r="B111" s="26"/>
      <c r="C111" s="189" t="s">
        <v>184</v>
      </c>
      <c r="D111" s="190" t="s">
        <v>369</v>
      </c>
      <c r="E111" s="190" t="s">
        <v>286</v>
      </c>
      <c r="F111" s="191" t="s">
        <v>29</v>
      </c>
      <c r="G111" s="196" t="s">
        <v>30</v>
      </c>
      <c r="H111" s="193" t="s">
        <v>367</v>
      </c>
      <c r="I111" s="194" t="s">
        <v>366</v>
      </c>
      <c r="J111" s="195" t="s">
        <v>31</v>
      </c>
      <c r="K111" s="195" t="s">
        <v>32</v>
      </c>
      <c r="L111" s="195" t="s">
        <v>33</v>
      </c>
      <c r="M111" s="195" t="s">
        <v>34</v>
      </c>
      <c r="N111" s="195" t="s">
        <v>35</v>
      </c>
      <c r="O111" s="195" t="s">
        <v>36</v>
      </c>
      <c r="P111" s="195" t="s">
        <v>37</v>
      </c>
      <c r="Q111" s="195" t="s">
        <v>38</v>
      </c>
      <c r="R111" s="195" t="s">
        <v>39</v>
      </c>
      <c r="S111" s="195" t="s">
        <v>40</v>
      </c>
    </row>
    <row r="112" spans="1:19" s="158" customFormat="1" ht="36" customHeight="1">
      <c r="A112" s="156"/>
      <c r="B112" s="26"/>
      <c r="C112" s="28">
        <v>0</v>
      </c>
      <c r="D112" s="214" t="s">
        <v>41</v>
      </c>
      <c r="E112" s="215" t="s">
        <v>185</v>
      </c>
      <c r="F112" s="216" t="s">
        <v>186</v>
      </c>
      <c r="G112" s="217"/>
      <c r="H112" s="218"/>
      <c r="I112" s="218" t="s">
        <v>164</v>
      </c>
      <c r="J112" s="219" t="s">
        <v>165</v>
      </c>
      <c r="K112" s="219" t="s">
        <v>165</v>
      </c>
      <c r="L112" s="219" t="s">
        <v>165</v>
      </c>
      <c r="M112" s="219" t="s">
        <v>165</v>
      </c>
      <c r="N112" s="219" t="s">
        <v>165</v>
      </c>
      <c r="O112" s="219" t="s">
        <v>165</v>
      </c>
      <c r="P112" s="219" t="s">
        <v>165</v>
      </c>
      <c r="Q112" s="219" t="s">
        <v>165</v>
      </c>
      <c r="R112" s="219" t="s">
        <v>165</v>
      </c>
      <c r="S112" s="219" t="s">
        <v>165</v>
      </c>
    </row>
    <row r="113" spans="1:19" s="158" customFormat="1" ht="36" customHeight="1">
      <c r="A113" s="161">
        <v>1</v>
      </c>
      <c r="B113" s="26"/>
      <c r="C113" s="28">
        <v>1</v>
      </c>
      <c r="D113" s="113" t="s">
        <v>187</v>
      </c>
      <c r="E113" s="51" t="s">
        <v>188</v>
      </c>
      <c r="F113" s="32" t="s">
        <v>189</v>
      </c>
      <c r="G113" s="33"/>
      <c r="H113" s="43"/>
      <c r="I113" s="43" t="s">
        <v>190</v>
      </c>
      <c r="J113" s="114" t="s">
        <v>191</v>
      </c>
      <c r="K113" s="115" t="s">
        <v>191</v>
      </c>
      <c r="L113" s="115" t="s">
        <v>191</v>
      </c>
      <c r="M113" s="115" t="s">
        <v>191</v>
      </c>
      <c r="N113" s="114" t="s">
        <v>191</v>
      </c>
      <c r="O113" s="115" t="s">
        <v>191</v>
      </c>
      <c r="P113" s="115" t="s">
        <v>191</v>
      </c>
      <c r="Q113" s="115" t="s">
        <v>191</v>
      </c>
      <c r="R113" s="115" t="s">
        <v>191</v>
      </c>
      <c r="S113" s="115" t="s">
        <v>191</v>
      </c>
    </row>
    <row r="114" spans="1:19" s="158" customFormat="1" ht="36" customHeight="1">
      <c r="A114" s="161">
        <v>1</v>
      </c>
      <c r="B114" s="26"/>
      <c r="C114" s="28">
        <v>2</v>
      </c>
      <c r="D114" s="63" t="s">
        <v>377</v>
      </c>
      <c r="E114" s="51" t="s">
        <v>410</v>
      </c>
      <c r="F114" s="41" t="s">
        <v>192</v>
      </c>
      <c r="G114" s="33"/>
      <c r="H114" s="43"/>
      <c r="I114" s="43" t="s">
        <v>193</v>
      </c>
      <c r="J114" s="114" t="s">
        <v>340</v>
      </c>
      <c r="K114" s="115" t="s">
        <v>340</v>
      </c>
      <c r="L114" s="115" t="s">
        <v>340</v>
      </c>
      <c r="M114" s="115" t="s">
        <v>340</v>
      </c>
      <c r="N114" s="114" t="s">
        <v>340</v>
      </c>
      <c r="O114" s="115" t="s">
        <v>340</v>
      </c>
      <c r="P114" s="115" t="s">
        <v>340</v>
      </c>
      <c r="Q114" s="115" t="s">
        <v>340</v>
      </c>
      <c r="R114" s="115" t="s">
        <v>340</v>
      </c>
      <c r="S114" s="115" t="s">
        <v>340</v>
      </c>
    </row>
    <row r="115" spans="1:19" s="158" customFormat="1" ht="55.5" customHeight="1">
      <c r="A115" s="156"/>
      <c r="B115" s="26"/>
      <c r="C115" s="28">
        <v>3</v>
      </c>
      <c r="D115" s="63" t="s">
        <v>194</v>
      </c>
      <c r="E115" s="51" t="s">
        <v>195</v>
      </c>
      <c r="F115" s="32" t="s">
        <v>196</v>
      </c>
      <c r="G115" s="42"/>
      <c r="H115" s="43"/>
      <c r="I115" s="43" t="s">
        <v>197</v>
      </c>
      <c r="J115" s="82" t="s">
        <v>66</v>
      </c>
      <c r="K115" s="36"/>
      <c r="L115" s="36"/>
      <c r="M115" s="36"/>
      <c r="N115" s="35" t="s">
        <v>44</v>
      </c>
      <c r="O115" s="36"/>
      <c r="P115" s="36"/>
      <c r="Q115" s="36"/>
      <c r="R115" s="36"/>
      <c r="S115" s="36"/>
    </row>
    <row r="116" spans="1:19" s="158" customFormat="1" ht="62.25" customHeight="1" thickBot="1">
      <c r="A116" s="156"/>
      <c r="B116" s="26"/>
      <c r="C116" s="28">
        <v>4</v>
      </c>
      <c r="D116" s="63" t="s">
        <v>427</v>
      </c>
      <c r="E116" s="51" t="s">
        <v>411</v>
      </c>
      <c r="F116" s="32" t="s">
        <v>198</v>
      </c>
      <c r="G116" s="112"/>
      <c r="H116" s="43"/>
      <c r="I116" s="43" t="s">
        <v>199</v>
      </c>
      <c r="J116" s="36" t="s">
        <v>137</v>
      </c>
      <c r="K116" s="36" t="s">
        <v>137</v>
      </c>
      <c r="L116" s="36"/>
      <c r="M116" s="36" t="s">
        <v>137</v>
      </c>
      <c r="N116" s="35" t="s">
        <v>44</v>
      </c>
      <c r="O116" s="36" t="s">
        <v>137</v>
      </c>
      <c r="P116" s="36"/>
      <c r="Q116" s="36"/>
      <c r="R116" s="36"/>
      <c r="S116" s="36"/>
    </row>
    <row r="117" spans="1:19" s="158" customFormat="1" ht="16.5" customHeight="1">
      <c r="A117" s="156"/>
      <c r="B117" s="116"/>
      <c r="C117" s="117"/>
      <c r="D117" s="71"/>
      <c r="E117" s="72"/>
      <c r="F117" s="73"/>
      <c r="G117" s="74"/>
      <c r="H117" s="75"/>
      <c r="I117" s="76"/>
      <c r="J117" s="77"/>
      <c r="K117" s="77"/>
      <c r="L117" s="77"/>
      <c r="M117" s="77"/>
      <c r="N117" s="77"/>
      <c r="O117" s="77"/>
      <c r="P117" s="77"/>
      <c r="Q117" s="77"/>
      <c r="R117" s="77"/>
      <c r="S117" s="77"/>
    </row>
    <row r="118" spans="1:19" s="151" customFormat="1" ht="25.5">
      <c r="A118" s="152"/>
      <c r="B118" s="18"/>
      <c r="C118" s="19" t="s">
        <v>200</v>
      </c>
      <c r="D118" s="20"/>
      <c r="E118" s="14"/>
      <c r="F118" s="104"/>
      <c r="G118" s="99"/>
      <c r="H118" s="9"/>
      <c r="I118" s="9"/>
      <c r="J118" s="100"/>
      <c r="K118" s="100"/>
      <c r="L118" s="100"/>
      <c r="M118" s="100"/>
      <c r="N118" s="100"/>
      <c r="O118" s="101"/>
      <c r="P118" s="101"/>
      <c r="Q118" s="101"/>
      <c r="R118" s="101"/>
      <c r="S118" s="101"/>
    </row>
    <row r="119" spans="2:19" ht="24.75" thickBot="1">
      <c r="B119" s="26"/>
      <c r="C119" s="189" t="s">
        <v>201</v>
      </c>
      <c r="D119" s="190" t="s">
        <v>369</v>
      </c>
      <c r="E119" s="190" t="s">
        <v>286</v>
      </c>
      <c r="F119" s="197" t="s">
        <v>29</v>
      </c>
      <c r="G119" s="196" t="s">
        <v>30</v>
      </c>
      <c r="H119" s="193" t="s">
        <v>367</v>
      </c>
      <c r="I119" s="194" t="s">
        <v>366</v>
      </c>
      <c r="J119" s="195" t="s">
        <v>31</v>
      </c>
      <c r="K119" s="195" t="s">
        <v>32</v>
      </c>
      <c r="L119" s="195" t="s">
        <v>33</v>
      </c>
      <c r="M119" s="195" t="s">
        <v>34</v>
      </c>
      <c r="N119" s="195" t="s">
        <v>35</v>
      </c>
      <c r="O119" s="195" t="s">
        <v>36</v>
      </c>
      <c r="P119" s="195" t="s">
        <v>37</v>
      </c>
      <c r="Q119" s="195" t="s">
        <v>38</v>
      </c>
      <c r="R119" s="195" t="s">
        <v>39</v>
      </c>
      <c r="S119" s="195" t="s">
        <v>40</v>
      </c>
    </row>
    <row r="120" spans="1:19" s="158" customFormat="1" ht="36" customHeight="1">
      <c r="A120" s="156"/>
      <c r="B120" s="26"/>
      <c r="C120" s="28">
        <v>0</v>
      </c>
      <c r="D120" s="214" t="s">
        <v>41</v>
      </c>
      <c r="E120" s="215" t="s">
        <v>202</v>
      </c>
      <c r="F120" s="216" t="s">
        <v>203</v>
      </c>
      <c r="G120" s="217"/>
      <c r="H120" s="218"/>
      <c r="I120" s="218" t="s">
        <v>164</v>
      </c>
      <c r="J120" s="219"/>
      <c r="K120" s="219" t="s">
        <v>44</v>
      </c>
      <c r="L120" s="219"/>
      <c r="M120" s="219" t="s">
        <v>44</v>
      </c>
      <c r="N120" s="219"/>
      <c r="O120" s="219"/>
      <c r="P120" s="219"/>
      <c r="Q120" s="219"/>
      <c r="R120" s="219"/>
      <c r="S120" s="219"/>
    </row>
    <row r="121" spans="1:19" s="155" customFormat="1" ht="36" customHeight="1">
      <c r="A121" s="154"/>
      <c r="B121" s="27"/>
      <c r="C121" s="28">
        <v>1</v>
      </c>
      <c r="D121" s="63" t="s">
        <v>204</v>
      </c>
      <c r="E121" s="31" t="s">
        <v>412</v>
      </c>
      <c r="F121" s="32" t="s">
        <v>205</v>
      </c>
      <c r="G121" s="33"/>
      <c r="H121" s="34"/>
      <c r="I121" s="34" t="s">
        <v>206</v>
      </c>
      <c r="J121" s="36"/>
      <c r="K121" s="35" t="s">
        <v>44</v>
      </c>
      <c r="L121" s="36"/>
      <c r="M121" s="36"/>
      <c r="N121" s="36"/>
      <c r="O121" s="36"/>
      <c r="P121" s="36"/>
      <c r="Q121" s="36"/>
      <c r="R121" s="36"/>
      <c r="S121" s="36"/>
    </row>
    <row r="122" spans="1:19" s="158" customFormat="1" ht="36" customHeight="1">
      <c r="A122" s="161">
        <v>1</v>
      </c>
      <c r="B122" s="26"/>
      <c r="C122" s="28">
        <v>2</v>
      </c>
      <c r="D122" s="113" t="s">
        <v>187</v>
      </c>
      <c r="E122" s="51" t="s">
        <v>207</v>
      </c>
      <c r="F122" s="32" t="s">
        <v>208</v>
      </c>
      <c r="G122" s="33"/>
      <c r="H122" s="43"/>
      <c r="I122" s="43" t="s">
        <v>190</v>
      </c>
      <c r="J122" s="118"/>
      <c r="K122" s="114" t="s">
        <v>191</v>
      </c>
      <c r="L122" s="36"/>
      <c r="M122" s="82" t="s">
        <v>191</v>
      </c>
      <c r="N122" s="118"/>
      <c r="O122" s="36"/>
      <c r="P122" s="36"/>
      <c r="Q122" s="36"/>
      <c r="R122" s="36"/>
      <c r="S122" s="36"/>
    </row>
    <row r="123" spans="1:19" s="158" customFormat="1" ht="36" customHeight="1">
      <c r="A123" s="161">
        <v>1</v>
      </c>
      <c r="B123" s="26"/>
      <c r="C123" s="97">
        <v>3</v>
      </c>
      <c r="D123" s="63" t="s">
        <v>377</v>
      </c>
      <c r="E123" s="51" t="s">
        <v>413</v>
      </c>
      <c r="F123" s="41" t="s">
        <v>70</v>
      </c>
      <c r="G123" s="33"/>
      <c r="H123" s="43"/>
      <c r="I123" s="43" t="s">
        <v>193</v>
      </c>
      <c r="J123" s="118"/>
      <c r="K123" s="82" t="s">
        <v>340</v>
      </c>
      <c r="L123" s="36"/>
      <c r="M123" s="82" t="s">
        <v>340</v>
      </c>
      <c r="N123" s="118"/>
      <c r="O123" s="36"/>
      <c r="P123" s="36"/>
      <c r="Q123" s="36"/>
      <c r="R123" s="36"/>
      <c r="S123" s="36"/>
    </row>
    <row r="124" spans="1:19" s="158" customFormat="1" ht="62.25" customHeight="1">
      <c r="A124" s="156"/>
      <c r="B124" s="26"/>
      <c r="C124" s="28">
        <v>4</v>
      </c>
      <c r="D124" s="63" t="s">
        <v>209</v>
      </c>
      <c r="E124" s="51" t="s">
        <v>414</v>
      </c>
      <c r="F124" s="32" t="s">
        <v>210</v>
      </c>
      <c r="G124" s="33"/>
      <c r="H124" s="43"/>
      <c r="I124" s="43" t="s">
        <v>364</v>
      </c>
      <c r="J124" s="36"/>
      <c r="K124" s="35" t="s">
        <v>44</v>
      </c>
      <c r="L124" s="36"/>
      <c r="M124" s="36"/>
      <c r="N124" s="36"/>
      <c r="O124" s="36"/>
      <c r="P124" s="36"/>
      <c r="Q124" s="36"/>
      <c r="R124" s="36"/>
      <c r="S124" s="36"/>
    </row>
    <row r="125" spans="1:19" s="158" customFormat="1" ht="36" customHeight="1">
      <c r="A125" s="156"/>
      <c r="B125" s="26"/>
      <c r="C125" s="28">
        <v>5</v>
      </c>
      <c r="D125" s="63" t="s">
        <v>211</v>
      </c>
      <c r="E125" s="51" t="s">
        <v>415</v>
      </c>
      <c r="F125" s="32" t="s">
        <v>212</v>
      </c>
      <c r="G125" s="33"/>
      <c r="H125" s="43"/>
      <c r="I125" s="43" t="s">
        <v>213</v>
      </c>
      <c r="J125" s="119"/>
      <c r="K125" s="35" t="s">
        <v>44</v>
      </c>
      <c r="L125" s="36"/>
      <c r="M125" s="35" t="s">
        <v>44</v>
      </c>
      <c r="N125" s="36"/>
      <c r="O125" s="36"/>
      <c r="P125" s="36"/>
      <c r="Q125" s="36"/>
      <c r="R125" s="36"/>
      <c r="S125" s="36"/>
    </row>
    <row r="126" spans="1:19" s="158" customFormat="1" ht="36" customHeight="1">
      <c r="A126" s="156"/>
      <c r="B126" s="26"/>
      <c r="C126" s="28">
        <v>6</v>
      </c>
      <c r="D126" s="63" t="s">
        <v>214</v>
      </c>
      <c r="E126" s="51" t="s">
        <v>215</v>
      </c>
      <c r="F126" s="32" t="s">
        <v>216</v>
      </c>
      <c r="G126" s="33"/>
      <c r="H126" s="43"/>
      <c r="I126" s="43" t="s">
        <v>94</v>
      </c>
      <c r="J126" s="36"/>
      <c r="K126" s="35" t="s">
        <v>44</v>
      </c>
      <c r="L126" s="36"/>
      <c r="M126" s="36" t="s">
        <v>66</v>
      </c>
      <c r="N126" s="36"/>
      <c r="O126" s="36"/>
      <c r="P126" s="36"/>
      <c r="Q126" s="36"/>
      <c r="R126" s="36"/>
      <c r="S126" s="36"/>
    </row>
    <row r="127" spans="1:19" s="158" customFormat="1" ht="36" customHeight="1">
      <c r="A127" s="156"/>
      <c r="B127" s="26"/>
      <c r="C127" s="28">
        <v>7</v>
      </c>
      <c r="D127" s="63" t="s">
        <v>217</v>
      </c>
      <c r="E127" s="51" t="s">
        <v>218</v>
      </c>
      <c r="F127" s="32" t="s">
        <v>219</v>
      </c>
      <c r="G127" s="33"/>
      <c r="H127" s="43"/>
      <c r="I127" s="43" t="s">
        <v>65</v>
      </c>
      <c r="J127" s="36"/>
      <c r="K127" s="36"/>
      <c r="L127" s="36"/>
      <c r="M127" s="35" t="s">
        <v>44</v>
      </c>
      <c r="N127" s="36"/>
      <c r="O127" s="36"/>
      <c r="P127" s="36"/>
      <c r="Q127" s="36"/>
      <c r="R127" s="36"/>
      <c r="S127" s="36"/>
    </row>
    <row r="128" spans="1:19" s="158" customFormat="1" ht="36" customHeight="1" thickBot="1">
      <c r="A128" s="156"/>
      <c r="B128" s="26"/>
      <c r="C128" s="28">
        <v>8</v>
      </c>
      <c r="D128" s="208" t="s">
        <v>138</v>
      </c>
      <c r="E128" s="201" t="s">
        <v>373</v>
      </c>
      <c r="F128" s="202" t="s">
        <v>70</v>
      </c>
      <c r="G128" s="207"/>
      <c r="H128" s="204"/>
      <c r="I128" s="205" t="s">
        <v>220</v>
      </c>
      <c r="J128" s="229"/>
      <c r="K128" s="229" t="s">
        <v>160</v>
      </c>
      <c r="L128" s="229"/>
      <c r="M128" s="229"/>
      <c r="N128" s="229"/>
      <c r="O128" s="229"/>
      <c r="P128" s="229"/>
      <c r="Q128" s="229"/>
      <c r="R128" s="229"/>
      <c r="S128" s="229"/>
    </row>
    <row r="129" spans="1:19" s="158" customFormat="1" ht="16.5" customHeight="1">
      <c r="A129" s="156"/>
      <c r="B129" s="116"/>
      <c r="C129" s="117"/>
      <c r="D129" s="71"/>
      <c r="E129" s="72"/>
      <c r="F129" s="73"/>
      <c r="G129" s="74"/>
      <c r="H129" s="75"/>
      <c r="I129" s="76"/>
      <c r="J129" s="77"/>
      <c r="K129" s="77"/>
      <c r="L129" s="77"/>
      <c r="M129" s="77"/>
      <c r="N129" s="77"/>
      <c r="O129" s="77"/>
      <c r="P129" s="77"/>
      <c r="Q129" s="77"/>
      <c r="R129" s="77"/>
      <c r="S129" s="77"/>
    </row>
    <row r="130" spans="1:19" s="151" customFormat="1" ht="25.5">
      <c r="A130" s="152"/>
      <c r="B130" s="18"/>
      <c r="C130" s="19" t="s">
        <v>221</v>
      </c>
      <c r="D130" s="20"/>
      <c r="E130" s="14"/>
      <c r="F130" s="104"/>
      <c r="G130" s="99"/>
      <c r="H130" s="9"/>
      <c r="I130" s="9"/>
      <c r="J130" s="100"/>
      <c r="K130" s="100"/>
      <c r="L130" s="100"/>
      <c r="M130" s="100"/>
      <c r="N130" s="100"/>
      <c r="O130" s="101"/>
      <c r="P130" s="101"/>
      <c r="Q130" s="101"/>
      <c r="R130" s="101"/>
      <c r="S130" s="101"/>
    </row>
    <row r="131" spans="2:19" ht="24.75" thickBot="1">
      <c r="B131" s="26"/>
      <c r="C131" s="189" t="s">
        <v>222</v>
      </c>
      <c r="D131" s="190" t="s">
        <v>369</v>
      </c>
      <c r="E131" s="190" t="s">
        <v>286</v>
      </c>
      <c r="F131" s="197" t="s">
        <v>29</v>
      </c>
      <c r="G131" s="196" t="s">
        <v>30</v>
      </c>
      <c r="H131" s="193" t="s">
        <v>367</v>
      </c>
      <c r="I131" s="194" t="s">
        <v>366</v>
      </c>
      <c r="J131" s="195" t="s">
        <v>31</v>
      </c>
      <c r="K131" s="195" t="s">
        <v>32</v>
      </c>
      <c r="L131" s="195" t="s">
        <v>33</v>
      </c>
      <c r="M131" s="195" t="s">
        <v>34</v>
      </c>
      <c r="N131" s="195" t="s">
        <v>35</v>
      </c>
      <c r="O131" s="195" t="s">
        <v>36</v>
      </c>
      <c r="P131" s="195" t="s">
        <v>37</v>
      </c>
      <c r="Q131" s="195" t="s">
        <v>38</v>
      </c>
      <c r="R131" s="195" t="s">
        <v>39</v>
      </c>
      <c r="S131" s="195" t="s">
        <v>40</v>
      </c>
    </row>
    <row r="132" spans="1:19" s="158" customFormat="1" ht="36" customHeight="1">
      <c r="A132" s="156"/>
      <c r="B132" s="26"/>
      <c r="C132" s="28">
        <v>0</v>
      </c>
      <c r="D132" s="214" t="s">
        <v>41</v>
      </c>
      <c r="E132" s="215" t="s">
        <v>223</v>
      </c>
      <c r="F132" s="216" t="s">
        <v>224</v>
      </c>
      <c r="G132" s="217"/>
      <c r="H132" s="218"/>
      <c r="I132" s="218" t="s">
        <v>164</v>
      </c>
      <c r="J132" s="219"/>
      <c r="K132" s="219"/>
      <c r="L132" s="219"/>
      <c r="M132" s="219"/>
      <c r="N132" s="219"/>
      <c r="O132" s="219"/>
      <c r="P132" s="219"/>
      <c r="Q132" s="219"/>
      <c r="R132" s="219" t="s">
        <v>44</v>
      </c>
      <c r="S132" s="219"/>
    </row>
    <row r="133" spans="1:19" s="155" customFormat="1" ht="36" customHeight="1">
      <c r="A133" s="154"/>
      <c r="B133" s="27"/>
      <c r="C133" s="28">
        <v>1</v>
      </c>
      <c r="D133" s="63" t="s">
        <v>204</v>
      </c>
      <c r="E133" s="31" t="s">
        <v>416</v>
      </c>
      <c r="F133" s="41" t="s">
        <v>116</v>
      </c>
      <c r="G133" s="33"/>
      <c r="H133" s="34"/>
      <c r="I133" s="34" t="s">
        <v>206</v>
      </c>
      <c r="J133" s="36"/>
      <c r="K133" s="36"/>
      <c r="L133" s="36"/>
      <c r="M133" s="36"/>
      <c r="N133" s="36"/>
      <c r="O133" s="36"/>
      <c r="P133" s="36"/>
      <c r="Q133" s="36"/>
      <c r="R133" s="35" t="s">
        <v>44</v>
      </c>
      <c r="S133" s="36"/>
    </row>
    <row r="134" spans="1:19" s="158" customFormat="1" ht="36" customHeight="1">
      <c r="A134" s="161">
        <v>1</v>
      </c>
      <c r="B134" s="26"/>
      <c r="C134" s="28">
        <v>2</v>
      </c>
      <c r="D134" s="113" t="s">
        <v>187</v>
      </c>
      <c r="E134" s="51" t="s">
        <v>225</v>
      </c>
      <c r="F134" s="32" t="s">
        <v>341</v>
      </c>
      <c r="G134" s="33"/>
      <c r="H134" s="43"/>
      <c r="I134" s="43" t="s">
        <v>365</v>
      </c>
      <c r="J134" s="36"/>
      <c r="K134" s="36"/>
      <c r="L134" s="36"/>
      <c r="M134" s="36"/>
      <c r="N134" s="36"/>
      <c r="O134" s="36"/>
      <c r="P134" s="36"/>
      <c r="Q134" s="36"/>
      <c r="R134" s="114" t="s">
        <v>340</v>
      </c>
      <c r="S134" s="36"/>
    </row>
    <row r="135" spans="1:19" s="158" customFormat="1" ht="36" customHeight="1">
      <c r="A135" s="161">
        <v>1</v>
      </c>
      <c r="B135" s="26"/>
      <c r="C135" s="108">
        <v>3</v>
      </c>
      <c r="D135" s="63" t="s">
        <v>377</v>
      </c>
      <c r="E135" s="51" t="s">
        <v>413</v>
      </c>
      <c r="F135" s="41" t="s">
        <v>70</v>
      </c>
      <c r="G135" s="33"/>
      <c r="H135" s="43"/>
      <c r="I135" s="43" t="s">
        <v>193</v>
      </c>
      <c r="J135" s="36"/>
      <c r="K135" s="36"/>
      <c r="L135" s="36"/>
      <c r="M135" s="36"/>
      <c r="N135" s="36"/>
      <c r="O135" s="36"/>
      <c r="P135" s="36"/>
      <c r="Q135" s="36"/>
      <c r="R135" s="114" t="s">
        <v>340</v>
      </c>
      <c r="S135" s="36"/>
    </row>
    <row r="136" spans="1:19" s="158" customFormat="1" ht="36" customHeight="1">
      <c r="A136" s="156"/>
      <c r="B136" s="26"/>
      <c r="C136" s="28">
        <v>4</v>
      </c>
      <c r="D136" s="63" t="s">
        <v>342</v>
      </c>
      <c r="E136" s="51" t="s">
        <v>378</v>
      </c>
      <c r="F136" s="32" t="s">
        <v>343</v>
      </c>
      <c r="G136" s="33"/>
      <c r="H136" s="43"/>
      <c r="I136" s="43" t="s">
        <v>344</v>
      </c>
      <c r="J136" s="36"/>
      <c r="K136" s="36"/>
      <c r="L136" s="36"/>
      <c r="M136" s="36"/>
      <c r="N136" s="36"/>
      <c r="O136" s="36"/>
      <c r="P136" s="36"/>
      <c r="Q136" s="36"/>
      <c r="R136" s="35" t="s">
        <v>44</v>
      </c>
      <c r="S136" s="36"/>
    </row>
    <row r="137" spans="1:19" s="158" customFormat="1" ht="36" customHeight="1">
      <c r="A137" s="156"/>
      <c r="B137" s="26"/>
      <c r="C137" s="28">
        <v>5</v>
      </c>
      <c r="D137" s="63" t="s">
        <v>226</v>
      </c>
      <c r="E137" s="51" t="s">
        <v>374</v>
      </c>
      <c r="F137" s="32" t="s">
        <v>227</v>
      </c>
      <c r="G137" s="33"/>
      <c r="H137" s="43"/>
      <c r="I137" s="43" t="s">
        <v>136</v>
      </c>
      <c r="J137" s="36"/>
      <c r="K137" s="36"/>
      <c r="L137" s="36"/>
      <c r="M137" s="36"/>
      <c r="N137" s="36"/>
      <c r="O137" s="36"/>
      <c r="P137" s="36"/>
      <c r="Q137" s="36"/>
      <c r="R137" s="35" t="s">
        <v>44</v>
      </c>
      <c r="S137" s="36"/>
    </row>
    <row r="138" spans="1:19" s="158" customFormat="1" ht="36" customHeight="1" thickBot="1">
      <c r="A138" s="156"/>
      <c r="B138" s="26"/>
      <c r="C138" s="28">
        <v>6</v>
      </c>
      <c r="D138" s="208" t="s">
        <v>138</v>
      </c>
      <c r="E138" s="201" t="s">
        <v>228</v>
      </c>
      <c r="F138" s="202" t="s">
        <v>229</v>
      </c>
      <c r="G138" s="207"/>
      <c r="H138" s="204"/>
      <c r="I138" s="205" t="s">
        <v>65</v>
      </c>
      <c r="J138" s="229"/>
      <c r="K138" s="229"/>
      <c r="L138" s="229"/>
      <c r="M138" s="229"/>
      <c r="N138" s="229"/>
      <c r="O138" s="229"/>
      <c r="P138" s="229"/>
      <c r="Q138" s="229"/>
      <c r="R138" s="229" t="s">
        <v>160</v>
      </c>
      <c r="S138" s="229"/>
    </row>
    <row r="139" spans="1:19" s="158" customFormat="1" ht="12" customHeight="1">
      <c r="A139" s="156"/>
      <c r="B139" s="116"/>
      <c r="C139" s="117"/>
      <c r="D139" s="71"/>
      <c r="E139" s="72"/>
      <c r="F139" s="73"/>
      <c r="G139" s="74"/>
      <c r="H139" s="75"/>
      <c r="I139" s="76"/>
      <c r="J139" s="77"/>
      <c r="K139" s="77"/>
      <c r="L139" s="77"/>
      <c r="M139" s="77"/>
      <c r="N139" s="77"/>
      <c r="O139" s="77"/>
      <c r="P139" s="77"/>
      <c r="Q139" s="77"/>
      <c r="R139" s="77"/>
      <c r="S139" s="77"/>
    </row>
    <row r="140" spans="1:19" s="151" customFormat="1" ht="25.5">
      <c r="A140" s="152"/>
      <c r="B140" s="18"/>
      <c r="C140" s="19" t="s">
        <v>230</v>
      </c>
      <c r="D140" s="20"/>
      <c r="E140" s="14"/>
      <c r="F140" s="104"/>
      <c r="G140" s="99"/>
      <c r="H140" s="9"/>
      <c r="I140" s="9"/>
      <c r="J140" s="100"/>
      <c r="K140" s="100"/>
      <c r="L140" s="100"/>
      <c r="M140" s="100"/>
      <c r="N140" s="100"/>
      <c r="O140" s="101"/>
      <c r="P140" s="101"/>
      <c r="Q140" s="101"/>
      <c r="R140" s="101"/>
      <c r="S140" s="101"/>
    </row>
    <row r="141" spans="2:19" ht="24.75" thickBot="1">
      <c r="B141" s="26"/>
      <c r="C141" s="189" t="s">
        <v>95</v>
      </c>
      <c r="D141" s="190" t="s">
        <v>369</v>
      </c>
      <c r="E141" s="190" t="s">
        <v>286</v>
      </c>
      <c r="F141" s="197" t="s">
        <v>29</v>
      </c>
      <c r="G141" s="196" t="s">
        <v>30</v>
      </c>
      <c r="H141" s="193" t="s">
        <v>367</v>
      </c>
      <c r="I141" s="194" t="s">
        <v>366</v>
      </c>
      <c r="J141" s="195" t="s">
        <v>31</v>
      </c>
      <c r="K141" s="195" t="s">
        <v>32</v>
      </c>
      <c r="L141" s="195" t="s">
        <v>33</v>
      </c>
      <c r="M141" s="195" t="s">
        <v>34</v>
      </c>
      <c r="N141" s="195" t="s">
        <v>35</v>
      </c>
      <c r="O141" s="195" t="s">
        <v>36</v>
      </c>
      <c r="P141" s="195" t="s">
        <v>37</v>
      </c>
      <c r="Q141" s="195" t="s">
        <v>38</v>
      </c>
      <c r="R141" s="195" t="s">
        <v>39</v>
      </c>
      <c r="S141" s="195" t="s">
        <v>40</v>
      </c>
    </row>
    <row r="142" spans="2:19" ht="40.5" customHeight="1">
      <c r="B142" s="109"/>
      <c r="C142" s="28">
        <v>1</v>
      </c>
      <c r="D142" s="63" t="s">
        <v>231</v>
      </c>
      <c r="E142" s="31" t="s">
        <v>232</v>
      </c>
      <c r="F142" s="32" t="s">
        <v>233</v>
      </c>
      <c r="G142" s="120"/>
      <c r="H142" s="34"/>
      <c r="I142" s="34" t="s">
        <v>234</v>
      </c>
      <c r="J142" s="35" t="s">
        <v>44</v>
      </c>
      <c r="K142" s="35"/>
      <c r="L142" s="35" t="s">
        <v>44</v>
      </c>
      <c r="M142" s="35" t="s">
        <v>44</v>
      </c>
      <c r="N142" s="35"/>
      <c r="O142" s="35"/>
      <c r="P142" s="35" t="s">
        <v>44</v>
      </c>
      <c r="Q142" s="35" t="s">
        <v>44</v>
      </c>
      <c r="R142" s="35" t="s">
        <v>44</v>
      </c>
      <c r="S142" s="35"/>
    </row>
    <row r="143" spans="1:19" s="158" customFormat="1" ht="40.5" customHeight="1">
      <c r="A143" s="156"/>
      <c r="B143" s="69"/>
      <c r="C143" s="110">
        <v>2</v>
      </c>
      <c r="D143" s="80" t="s">
        <v>235</v>
      </c>
      <c r="E143" s="51" t="s">
        <v>236</v>
      </c>
      <c r="F143" s="32" t="s">
        <v>237</v>
      </c>
      <c r="G143" s="33"/>
      <c r="H143" s="34"/>
      <c r="I143" s="34" t="s">
        <v>234</v>
      </c>
      <c r="J143" s="35" t="s">
        <v>44</v>
      </c>
      <c r="K143" s="35"/>
      <c r="L143" s="35" t="s">
        <v>44</v>
      </c>
      <c r="M143" s="35" t="s">
        <v>44</v>
      </c>
      <c r="N143" s="35"/>
      <c r="O143" s="35"/>
      <c r="P143" s="35" t="s">
        <v>44</v>
      </c>
      <c r="Q143" s="35" t="s">
        <v>44</v>
      </c>
      <c r="R143" s="35" t="s">
        <v>44</v>
      </c>
      <c r="S143" s="35"/>
    </row>
    <row r="144" spans="1:19" s="158" customFormat="1" ht="36" customHeight="1">
      <c r="A144" s="161">
        <v>1</v>
      </c>
      <c r="B144" s="26"/>
      <c r="C144" s="28">
        <v>3</v>
      </c>
      <c r="D144" s="113" t="s">
        <v>187</v>
      </c>
      <c r="E144" s="51" t="s">
        <v>379</v>
      </c>
      <c r="F144" s="32" t="s">
        <v>238</v>
      </c>
      <c r="G144" s="89"/>
      <c r="H144" s="43"/>
      <c r="I144" s="43" t="s">
        <v>239</v>
      </c>
      <c r="J144" s="35"/>
      <c r="K144" s="35"/>
      <c r="L144" s="36"/>
      <c r="M144" s="36"/>
      <c r="N144" s="35"/>
      <c r="O144" s="36"/>
      <c r="P144" s="114" t="s">
        <v>240</v>
      </c>
      <c r="Q144" s="36"/>
      <c r="R144" s="36"/>
      <c r="S144" s="114" t="s">
        <v>240</v>
      </c>
    </row>
    <row r="145" spans="1:19" s="158" customFormat="1" ht="36" customHeight="1" thickBot="1">
      <c r="A145" s="161">
        <v>1</v>
      </c>
      <c r="B145" s="26"/>
      <c r="C145" s="28" t="s">
        <v>345</v>
      </c>
      <c r="D145" s="208" t="s">
        <v>138</v>
      </c>
      <c r="E145" s="201" t="s">
        <v>241</v>
      </c>
      <c r="F145" s="202" t="s">
        <v>242</v>
      </c>
      <c r="G145" s="207"/>
      <c r="H145" s="204"/>
      <c r="I145" s="205" t="s">
        <v>243</v>
      </c>
      <c r="J145" s="229"/>
      <c r="K145" s="229" t="s">
        <v>424</v>
      </c>
      <c r="L145" s="229"/>
      <c r="M145" s="229"/>
      <c r="N145" s="229"/>
      <c r="O145" s="229"/>
      <c r="P145" s="231"/>
      <c r="Q145" s="229"/>
      <c r="R145" s="229" t="s">
        <v>424</v>
      </c>
      <c r="S145" s="231"/>
    </row>
    <row r="146" spans="2:19" ht="12.75" customHeight="1">
      <c r="B146" s="69"/>
      <c r="C146" s="121"/>
      <c r="D146" s="122"/>
      <c r="E146" s="123"/>
      <c r="F146" s="73"/>
      <c r="G146" s="74"/>
      <c r="H146" s="124"/>
      <c r="I146" s="124"/>
      <c r="J146" s="125"/>
      <c r="K146" s="79"/>
      <c r="L146" s="79"/>
      <c r="M146" s="79"/>
      <c r="N146" s="79"/>
      <c r="O146" s="79"/>
      <c r="P146" s="79"/>
      <c r="Q146" s="79"/>
      <c r="R146" s="79"/>
      <c r="S146" s="79"/>
    </row>
    <row r="147" spans="1:19" s="151" customFormat="1" ht="25.5">
      <c r="A147" s="152"/>
      <c r="B147" s="18"/>
      <c r="C147" s="19" t="s">
        <v>244</v>
      </c>
      <c r="D147" s="20"/>
      <c r="E147" s="14"/>
      <c r="F147" s="104"/>
      <c r="G147" s="99"/>
      <c r="H147" s="9"/>
      <c r="I147" s="9"/>
      <c r="J147" s="100"/>
      <c r="K147" s="100"/>
      <c r="L147" s="100"/>
      <c r="M147" s="100"/>
      <c r="N147" s="100"/>
      <c r="O147" s="101"/>
      <c r="P147" s="101"/>
      <c r="Q147" s="101"/>
      <c r="R147" s="101"/>
      <c r="S147" s="101"/>
    </row>
    <row r="148" spans="2:19" ht="24.75" thickBot="1">
      <c r="B148" s="26"/>
      <c r="C148" s="189" t="s">
        <v>245</v>
      </c>
      <c r="D148" s="190" t="s">
        <v>369</v>
      </c>
      <c r="E148" s="190" t="s">
        <v>286</v>
      </c>
      <c r="F148" s="191" t="s">
        <v>29</v>
      </c>
      <c r="G148" s="196" t="s">
        <v>30</v>
      </c>
      <c r="H148" s="193" t="s">
        <v>367</v>
      </c>
      <c r="I148" s="194" t="s">
        <v>366</v>
      </c>
      <c r="J148" s="195" t="s">
        <v>31</v>
      </c>
      <c r="K148" s="195" t="s">
        <v>32</v>
      </c>
      <c r="L148" s="195" t="s">
        <v>33</v>
      </c>
      <c r="M148" s="195" t="s">
        <v>34</v>
      </c>
      <c r="N148" s="195" t="s">
        <v>35</v>
      </c>
      <c r="O148" s="195" t="s">
        <v>36</v>
      </c>
      <c r="P148" s="195" t="s">
        <v>37</v>
      </c>
      <c r="Q148" s="195" t="s">
        <v>38</v>
      </c>
      <c r="R148" s="195" t="s">
        <v>39</v>
      </c>
      <c r="S148" s="195" t="s">
        <v>40</v>
      </c>
    </row>
    <row r="149" spans="2:19" ht="36" customHeight="1">
      <c r="B149" s="109"/>
      <c r="C149" s="28">
        <v>1</v>
      </c>
      <c r="D149" s="63" t="s">
        <v>246</v>
      </c>
      <c r="E149" s="31" t="s">
        <v>247</v>
      </c>
      <c r="F149" s="32" t="s">
        <v>248</v>
      </c>
      <c r="G149" s="120"/>
      <c r="H149" s="34"/>
      <c r="I149" s="34" t="s">
        <v>65</v>
      </c>
      <c r="J149" s="35" t="s">
        <v>44</v>
      </c>
      <c r="K149" s="35"/>
      <c r="L149" s="35"/>
      <c r="M149" s="35" t="s">
        <v>66</v>
      </c>
      <c r="N149" s="35"/>
      <c r="O149" s="35"/>
      <c r="P149" s="35" t="s">
        <v>66</v>
      </c>
      <c r="Q149" s="35" t="s">
        <v>44</v>
      </c>
      <c r="R149" s="35"/>
      <c r="S149" s="35"/>
    </row>
    <row r="150" spans="2:19" ht="36" customHeight="1">
      <c r="B150" s="109"/>
      <c r="C150" s="28">
        <v>2</v>
      </c>
      <c r="D150" s="63" t="s">
        <v>249</v>
      </c>
      <c r="E150" s="31" t="s">
        <v>250</v>
      </c>
      <c r="F150" s="126" t="s">
        <v>70</v>
      </c>
      <c r="G150" s="33"/>
      <c r="H150" s="34"/>
      <c r="I150" s="34" t="s">
        <v>220</v>
      </c>
      <c r="J150" s="35" t="s">
        <v>44</v>
      </c>
      <c r="K150" s="35"/>
      <c r="L150" s="35"/>
      <c r="M150" s="35"/>
      <c r="N150" s="35"/>
      <c r="O150" s="35"/>
      <c r="P150" s="35"/>
      <c r="Q150" s="35"/>
      <c r="R150" s="35"/>
      <c r="S150" s="35"/>
    </row>
    <row r="151" spans="2:19" ht="36" customHeight="1" thickBot="1">
      <c r="B151" s="109"/>
      <c r="C151" s="28">
        <v>3</v>
      </c>
      <c r="D151" s="63" t="s">
        <v>251</v>
      </c>
      <c r="E151" s="31" t="s">
        <v>252</v>
      </c>
      <c r="F151" s="126" t="s">
        <v>253</v>
      </c>
      <c r="G151" s="112"/>
      <c r="H151" s="34"/>
      <c r="I151" s="34" t="s">
        <v>254</v>
      </c>
      <c r="J151" s="35"/>
      <c r="K151" s="35"/>
      <c r="L151" s="35"/>
      <c r="M151" s="35"/>
      <c r="N151" s="35"/>
      <c r="O151" s="35"/>
      <c r="P151" s="35" t="s">
        <v>44</v>
      </c>
      <c r="Q151" s="35"/>
      <c r="R151" s="35"/>
      <c r="S151" s="35"/>
    </row>
    <row r="152" spans="10:19" ht="17.25">
      <c r="J152" s="79"/>
      <c r="K152" s="79"/>
      <c r="L152" s="79"/>
      <c r="M152" s="79"/>
      <c r="N152" s="79"/>
      <c r="O152" s="79"/>
      <c r="P152" s="79"/>
      <c r="Q152" s="79"/>
      <c r="R152" s="79"/>
      <c r="S152" s="79"/>
    </row>
    <row r="153" spans="1:19" s="151" customFormat="1" ht="25.5">
      <c r="A153" s="152"/>
      <c r="B153" s="18"/>
      <c r="C153" s="19" t="s">
        <v>346</v>
      </c>
      <c r="D153" s="20"/>
      <c r="E153" s="14"/>
      <c r="F153" s="104"/>
      <c r="G153" s="99"/>
      <c r="H153" s="9"/>
      <c r="I153" s="9"/>
      <c r="J153" s="100"/>
      <c r="K153" s="100"/>
      <c r="L153" s="100"/>
      <c r="M153" s="100"/>
      <c r="N153" s="100"/>
      <c r="O153" s="101"/>
      <c r="P153" s="101"/>
      <c r="Q153" s="101"/>
      <c r="R153" s="101"/>
      <c r="S153" s="101"/>
    </row>
    <row r="154" spans="2:19" ht="24.75" thickBot="1">
      <c r="B154" s="26"/>
      <c r="C154" s="189" t="s">
        <v>245</v>
      </c>
      <c r="D154" s="190" t="s">
        <v>369</v>
      </c>
      <c r="E154" s="190" t="s">
        <v>286</v>
      </c>
      <c r="F154" s="197" t="s">
        <v>29</v>
      </c>
      <c r="G154" s="196" t="s">
        <v>30</v>
      </c>
      <c r="H154" s="193" t="s">
        <v>367</v>
      </c>
      <c r="I154" s="194" t="s">
        <v>366</v>
      </c>
      <c r="J154" s="195" t="s">
        <v>31</v>
      </c>
      <c r="K154" s="195" t="s">
        <v>32</v>
      </c>
      <c r="L154" s="195" t="s">
        <v>33</v>
      </c>
      <c r="M154" s="195" t="s">
        <v>34</v>
      </c>
      <c r="N154" s="195" t="s">
        <v>35</v>
      </c>
      <c r="O154" s="195" t="s">
        <v>36</v>
      </c>
      <c r="P154" s="195" t="s">
        <v>37</v>
      </c>
      <c r="Q154" s="195" t="s">
        <v>38</v>
      </c>
      <c r="R154" s="195" t="s">
        <v>39</v>
      </c>
      <c r="S154" s="195" t="s">
        <v>40</v>
      </c>
    </row>
    <row r="155" spans="1:19" s="158" customFormat="1" ht="36" customHeight="1">
      <c r="A155" s="156"/>
      <c r="B155" s="26"/>
      <c r="C155" s="28">
        <v>1</v>
      </c>
      <c r="D155" s="63" t="s">
        <v>255</v>
      </c>
      <c r="E155" s="51" t="s">
        <v>256</v>
      </c>
      <c r="F155" s="32" t="s">
        <v>257</v>
      </c>
      <c r="G155" s="120"/>
      <c r="H155" s="43"/>
      <c r="I155" s="43" t="s">
        <v>389</v>
      </c>
      <c r="J155" s="36"/>
      <c r="K155" s="36"/>
      <c r="L155" s="36"/>
      <c r="M155" s="36"/>
      <c r="N155" s="36"/>
      <c r="O155" s="35" t="s">
        <v>44</v>
      </c>
      <c r="P155" s="127"/>
      <c r="Q155" s="36"/>
      <c r="R155" s="36"/>
      <c r="S155" s="36"/>
    </row>
    <row r="156" spans="1:19" s="158" customFormat="1" ht="36" customHeight="1">
      <c r="A156" s="161">
        <v>1</v>
      </c>
      <c r="B156" s="26"/>
      <c r="C156" s="28">
        <v>2</v>
      </c>
      <c r="D156" s="63" t="s">
        <v>187</v>
      </c>
      <c r="E156" s="51" t="s">
        <v>380</v>
      </c>
      <c r="F156" s="32" t="s">
        <v>258</v>
      </c>
      <c r="G156" s="33"/>
      <c r="H156" s="43"/>
      <c r="I156" s="43" t="s">
        <v>259</v>
      </c>
      <c r="J156" s="35"/>
      <c r="K156" s="35"/>
      <c r="L156" s="36"/>
      <c r="M156" s="36"/>
      <c r="N156" s="35"/>
      <c r="O156" s="36"/>
      <c r="P156" s="114" t="s">
        <v>260</v>
      </c>
      <c r="Q156" s="36"/>
      <c r="R156" s="36"/>
      <c r="S156" s="114" t="s">
        <v>260</v>
      </c>
    </row>
    <row r="157" spans="1:19" s="163" customFormat="1" ht="36" customHeight="1">
      <c r="A157" s="162">
        <v>1</v>
      </c>
      <c r="B157" s="128"/>
      <c r="C157" s="28" t="s">
        <v>347</v>
      </c>
      <c r="D157" s="63" t="s">
        <v>261</v>
      </c>
      <c r="E157" s="51" t="s">
        <v>262</v>
      </c>
      <c r="F157" s="32" t="s">
        <v>263</v>
      </c>
      <c r="G157" s="33"/>
      <c r="H157" s="43"/>
      <c r="I157" s="43" t="s">
        <v>243</v>
      </c>
      <c r="J157" s="35"/>
      <c r="K157" s="35" t="s">
        <v>264</v>
      </c>
      <c r="L157" s="36"/>
      <c r="M157" s="36"/>
      <c r="N157" s="35"/>
      <c r="O157" s="36"/>
      <c r="P157" s="114"/>
      <c r="Q157" s="36"/>
      <c r="R157" s="36"/>
      <c r="S157" s="114"/>
    </row>
    <row r="158" spans="1:19" s="158" customFormat="1" ht="36" customHeight="1">
      <c r="A158" s="156"/>
      <c r="B158" s="26"/>
      <c r="C158" s="28" t="s">
        <v>348</v>
      </c>
      <c r="D158" s="345" t="s">
        <v>138</v>
      </c>
      <c r="E158" s="201" t="s">
        <v>265</v>
      </c>
      <c r="F158" s="202" t="s">
        <v>349</v>
      </c>
      <c r="G158" s="203"/>
      <c r="H158" s="204"/>
      <c r="I158" s="205" t="s">
        <v>266</v>
      </c>
      <c r="J158" s="229"/>
      <c r="K158" s="229"/>
      <c r="L158" s="229"/>
      <c r="M158" s="229"/>
      <c r="N158" s="229"/>
      <c r="O158" s="229" t="s">
        <v>160</v>
      </c>
      <c r="P158" s="229" t="s">
        <v>160</v>
      </c>
      <c r="Q158" s="229"/>
      <c r="R158" s="229"/>
      <c r="S158" s="229" t="s">
        <v>160</v>
      </c>
    </row>
    <row r="159" spans="1:19" s="158" customFormat="1" ht="36" customHeight="1">
      <c r="A159" s="156"/>
      <c r="B159" s="26"/>
      <c r="C159" s="28" t="s">
        <v>350</v>
      </c>
      <c r="D159" s="347"/>
      <c r="E159" s="201" t="s">
        <v>351</v>
      </c>
      <c r="F159" s="202" t="s">
        <v>253</v>
      </c>
      <c r="G159" s="203"/>
      <c r="H159" s="204"/>
      <c r="I159" s="206" t="s">
        <v>254</v>
      </c>
      <c r="J159" s="229" t="s">
        <v>424</v>
      </c>
      <c r="K159" s="229" t="s">
        <v>160</v>
      </c>
      <c r="L159" s="229" t="s">
        <v>160</v>
      </c>
      <c r="M159" s="229" t="s">
        <v>160</v>
      </c>
      <c r="N159" s="229" t="s">
        <v>160</v>
      </c>
      <c r="O159" s="229" t="s">
        <v>160</v>
      </c>
      <c r="P159" s="229" t="s">
        <v>160</v>
      </c>
      <c r="Q159" s="229" t="s">
        <v>160</v>
      </c>
      <c r="R159" s="229" t="s">
        <v>160</v>
      </c>
      <c r="S159" s="229" t="s">
        <v>160</v>
      </c>
    </row>
    <row r="160" spans="1:19" s="158" customFormat="1" ht="36" customHeight="1" thickBot="1">
      <c r="A160" s="156"/>
      <c r="B160" s="26"/>
      <c r="C160" s="28" t="s">
        <v>352</v>
      </c>
      <c r="D160" s="348"/>
      <c r="E160" s="201" t="s">
        <v>267</v>
      </c>
      <c r="F160" s="202" t="s">
        <v>253</v>
      </c>
      <c r="G160" s="207"/>
      <c r="H160" s="204"/>
      <c r="I160" s="205" t="s">
        <v>268</v>
      </c>
      <c r="J160" s="229"/>
      <c r="K160" s="229"/>
      <c r="L160" s="229"/>
      <c r="M160" s="229"/>
      <c r="N160" s="229"/>
      <c r="O160" s="229"/>
      <c r="P160" s="229"/>
      <c r="Q160" s="229"/>
      <c r="R160" s="229"/>
      <c r="S160" s="229" t="s">
        <v>424</v>
      </c>
    </row>
    <row r="161" ht="27.75" customHeight="1"/>
    <row r="162" spans="1:19" s="151" customFormat="1" ht="25.5">
      <c r="A162" s="152"/>
      <c r="B162" s="130" t="s">
        <v>269</v>
      </c>
      <c r="C162" s="13"/>
      <c r="D162" s="8"/>
      <c r="E162" s="14"/>
      <c r="F162" s="15"/>
      <c r="G162" s="99"/>
      <c r="H162" s="9"/>
      <c r="I162" s="9"/>
      <c r="J162" s="100"/>
      <c r="K162" s="100"/>
      <c r="L162" s="100"/>
      <c r="M162" s="100"/>
      <c r="N162" s="100"/>
      <c r="O162" s="101"/>
      <c r="P162" s="101"/>
      <c r="Q162" s="101"/>
      <c r="R162" s="101"/>
      <c r="S162" s="101"/>
    </row>
    <row r="163" spans="1:19" s="151" customFormat="1" ht="25.5">
      <c r="A163" s="152"/>
      <c r="B163" s="18"/>
      <c r="C163" s="19" t="s">
        <v>270</v>
      </c>
      <c r="D163" s="20"/>
      <c r="E163" s="14"/>
      <c r="F163" s="104"/>
      <c r="G163" s="99"/>
      <c r="H163" s="9"/>
      <c r="I163" s="9"/>
      <c r="J163" s="100"/>
      <c r="K163" s="100"/>
      <c r="L163" s="100"/>
      <c r="M163" s="100"/>
      <c r="N163" s="100"/>
      <c r="O163" s="101"/>
      <c r="P163" s="101"/>
      <c r="Q163" s="101"/>
      <c r="R163" s="101"/>
      <c r="S163" s="101"/>
    </row>
    <row r="164" spans="2:19" ht="24.75" customHeight="1" thickBot="1">
      <c r="B164" s="26"/>
      <c r="C164" s="189" t="s">
        <v>353</v>
      </c>
      <c r="D164" s="190" t="s">
        <v>369</v>
      </c>
      <c r="E164" s="200" t="s">
        <v>271</v>
      </c>
      <c r="F164" s="197" t="s">
        <v>29</v>
      </c>
      <c r="G164" s="196" t="s">
        <v>30</v>
      </c>
      <c r="H164" s="193" t="s">
        <v>367</v>
      </c>
      <c r="I164" s="194" t="s">
        <v>366</v>
      </c>
      <c r="J164" s="131"/>
      <c r="K164" s="132"/>
      <c r="L164" s="132"/>
      <c r="M164" s="132"/>
      <c r="N164" s="132"/>
      <c r="O164" s="132"/>
      <c r="P164" s="132"/>
      <c r="Q164" s="132"/>
      <c r="R164" s="132"/>
      <c r="S164" s="132"/>
    </row>
    <row r="165" spans="1:19" s="158" customFormat="1" ht="36" customHeight="1">
      <c r="A165" s="156"/>
      <c r="B165" s="26"/>
      <c r="C165" s="133" t="s">
        <v>122</v>
      </c>
      <c r="D165" s="134" t="s">
        <v>272</v>
      </c>
      <c r="E165" s="135" t="s">
        <v>273</v>
      </c>
      <c r="F165" s="136" t="s">
        <v>274</v>
      </c>
      <c r="G165" s="137"/>
      <c r="H165" s="138"/>
      <c r="I165" s="139" t="s">
        <v>275</v>
      </c>
      <c r="J165" s="140"/>
      <c r="K165" s="141"/>
      <c r="L165" s="141"/>
      <c r="M165" s="141"/>
      <c r="N165" s="141"/>
      <c r="O165" s="141"/>
      <c r="P165" s="141"/>
      <c r="Q165" s="141"/>
      <c r="R165" s="141"/>
      <c r="S165" s="141"/>
    </row>
    <row r="166" spans="1:19" s="158" customFormat="1" ht="36" customHeight="1">
      <c r="A166" s="156"/>
      <c r="B166" s="26"/>
      <c r="C166" s="133" t="s">
        <v>354</v>
      </c>
      <c r="D166" s="134" t="s">
        <v>276</v>
      </c>
      <c r="E166" s="135" t="s">
        <v>277</v>
      </c>
      <c r="F166" s="136" t="s">
        <v>355</v>
      </c>
      <c r="G166" s="142"/>
      <c r="H166" s="138"/>
      <c r="I166" s="139" t="s">
        <v>278</v>
      </c>
      <c r="J166" s="140"/>
      <c r="K166" s="141"/>
      <c r="L166" s="141"/>
      <c r="M166" s="141"/>
      <c r="N166" s="141"/>
      <c r="O166" s="141"/>
      <c r="P166" s="141"/>
      <c r="Q166" s="141"/>
      <c r="R166" s="141"/>
      <c r="S166" s="141"/>
    </row>
    <row r="167" spans="1:19" s="158" customFormat="1" ht="36" customHeight="1">
      <c r="A167" s="156"/>
      <c r="B167" s="26"/>
      <c r="C167" s="133" t="s">
        <v>279</v>
      </c>
      <c r="D167" s="134" t="s">
        <v>280</v>
      </c>
      <c r="E167" s="143" t="s">
        <v>281</v>
      </c>
      <c r="F167" s="136" t="s">
        <v>282</v>
      </c>
      <c r="G167" s="142"/>
      <c r="H167" s="138"/>
      <c r="I167" s="139" t="s">
        <v>283</v>
      </c>
      <c r="J167" s="140"/>
      <c r="K167" s="141"/>
      <c r="L167" s="141"/>
      <c r="M167" s="141"/>
      <c r="N167" s="141"/>
      <c r="O167" s="141"/>
      <c r="P167" s="141"/>
      <c r="Q167" s="141"/>
      <c r="R167" s="141"/>
      <c r="S167" s="141"/>
    </row>
    <row r="168" spans="1:19" s="158" customFormat="1" ht="36" customHeight="1">
      <c r="A168" s="156"/>
      <c r="B168" s="26"/>
      <c r="C168" s="133" t="s">
        <v>54</v>
      </c>
      <c r="D168" s="134" t="s">
        <v>284</v>
      </c>
      <c r="E168" s="135" t="s">
        <v>285</v>
      </c>
      <c r="F168" s="136" t="s">
        <v>356</v>
      </c>
      <c r="G168" s="142"/>
      <c r="H168" s="138"/>
      <c r="I168" s="139" t="s">
        <v>278</v>
      </c>
      <c r="J168" s="140"/>
      <c r="K168" s="141"/>
      <c r="L168" s="141"/>
      <c r="M168" s="141"/>
      <c r="N168" s="141"/>
      <c r="O168" s="141"/>
      <c r="P168" s="141"/>
      <c r="Q168" s="141"/>
      <c r="R168" s="141"/>
      <c r="S168" s="141"/>
    </row>
    <row r="169" spans="1:19" s="158" customFormat="1" ht="36" customHeight="1" thickBot="1">
      <c r="A169" s="156"/>
      <c r="B169" s="116"/>
      <c r="C169" s="144" t="s">
        <v>299</v>
      </c>
      <c r="D169" s="145" t="s">
        <v>357</v>
      </c>
      <c r="E169" s="80" t="s">
        <v>428</v>
      </c>
      <c r="F169" s="146" t="s">
        <v>356</v>
      </c>
      <c r="G169" s="147"/>
      <c r="H169" s="148"/>
      <c r="I169" s="241" t="s">
        <v>278</v>
      </c>
      <c r="J169" s="140"/>
      <c r="K169" s="141"/>
      <c r="L169" s="141"/>
      <c r="M169" s="141"/>
      <c r="N169" s="141"/>
      <c r="O169" s="141"/>
      <c r="P169" s="141"/>
      <c r="Q169" s="141"/>
      <c r="R169" s="141"/>
      <c r="S169" s="141"/>
    </row>
  </sheetData>
  <sheetProtection sheet="1" objects="1" scenarios="1"/>
  <protectedRanges>
    <protectedRange sqref="G149:G151 G142:G145 G112:G116 G97:G100 G104:G107 G120:G128 G132:G138 G15:G21 G155:G160 F165:I169 G87:G93 G25:G43 G6:G10 G12:G13 G45:G71 G76:G83" name="範囲1"/>
    <protectedRange sqref="G11 G14" name="範囲1_2"/>
  </protectedRanges>
  <mergeCells count="60">
    <mergeCell ref="J1:S1"/>
    <mergeCell ref="B2:G2"/>
    <mergeCell ref="C10:C12"/>
    <mergeCell ref="D10:D12"/>
    <mergeCell ref="J7:J8"/>
    <mergeCell ref="K7:K8"/>
    <mergeCell ref="L7:L8"/>
    <mergeCell ref="M7:M8"/>
    <mergeCell ref="N7:N8"/>
    <mergeCell ref="O7:O8"/>
    <mergeCell ref="C20:C21"/>
    <mergeCell ref="D20:D21"/>
    <mergeCell ref="C29:C31"/>
    <mergeCell ref="D29:D31"/>
    <mergeCell ref="C13:C15"/>
    <mergeCell ref="D13:D15"/>
    <mergeCell ref="C16:C19"/>
    <mergeCell ref="D16:D19"/>
    <mergeCell ref="C32:C35"/>
    <mergeCell ref="D32:D35"/>
    <mergeCell ref="D92:D93"/>
    <mergeCell ref="D158:D160"/>
    <mergeCell ref="C54:C61"/>
    <mergeCell ref="D54:D61"/>
    <mergeCell ref="C62:C69"/>
    <mergeCell ref="D62:D69"/>
    <mergeCell ref="C36:C39"/>
    <mergeCell ref="D36:D39"/>
    <mergeCell ref="P7:P8"/>
    <mergeCell ref="Q7:Q8"/>
    <mergeCell ref="R7:R8"/>
    <mergeCell ref="S7:S8"/>
    <mergeCell ref="C70:C71"/>
    <mergeCell ref="D70:D71"/>
    <mergeCell ref="C40:C41"/>
    <mergeCell ref="D40:D41"/>
    <mergeCell ref="C45:C53"/>
    <mergeCell ref="D45:D53"/>
    <mergeCell ref="C7:C8"/>
    <mergeCell ref="D7:D8"/>
    <mergeCell ref="E7:E8"/>
    <mergeCell ref="F7:F8"/>
    <mergeCell ref="G7:G8"/>
    <mergeCell ref="H7:H8"/>
    <mergeCell ref="O26:O27"/>
    <mergeCell ref="N26:N27"/>
    <mergeCell ref="M26:M27"/>
    <mergeCell ref="L26:L27"/>
    <mergeCell ref="S26:S27"/>
    <mergeCell ref="R26:R27"/>
    <mergeCell ref="Q26:Q27"/>
    <mergeCell ref="P26:P27"/>
    <mergeCell ref="G26:G27"/>
    <mergeCell ref="F26:F27"/>
    <mergeCell ref="E26:E27"/>
    <mergeCell ref="C26:C27"/>
    <mergeCell ref="D26:D27"/>
    <mergeCell ref="K26:K27"/>
    <mergeCell ref="J26:J27"/>
    <mergeCell ref="H26:H27"/>
  </mergeCells>
  <dataValidations count="4">
    <dataValidation type="list" allowBlank="1" showInputMessage="1" showErrorMessage="1" sqref="G155:G160 G165:G169 G142:G145 G149:G151 G132:G138 G120:G128 G116 G112:G114 G104:G107 G97:G100 G87:G93 G80:G82 G77:G78 G69:G71 G37:G39 G63:G66 G60:G61 G41:G43 G51:G53 G46:G49 G26:G35 G15 G17:G21 G12 G10 G7:G8 G55:G58">
      <formula1>"○,×"</formula1>
    </dataValidation>
    <dataValidation type="list" allowBlank="1" showInputMessage="1" showErrorMessage="1" errorTitle="入力確認" error="判定をご確認ください" sqref="G115 G83 G67:G68 G59 G50 G79">
      <formula1>"-,○,×"</formula1>
    </dataValidation>
    <dataValidation type="list" allowBlank="1" showInputMessage="1" showErrorMessage="1" sqref="G76 G45 G36 G40 G62 G54 G16 G25 G6">
      <formula1>"-,○"</formula1>
    </dataValidation>
    <dataValidation type="list" allowBlank="1" showInputMessage="1" showErrorMessage="1" errorTitle="入力確認" error="判定をご確認ください" sqref="G13:G14 G9 G11">
      <formula1>"○,×"</formula1>
    </dataValidation>
  </dataValidations>
  <printOptions/>
  <pageMargins left="0.7874015748031497" right="0.7874015748031497" top="0.984251968503937" bottom="0.984251968503937" header="0.5118110236220472" footer="0.5118110236220472"/>
  <pageSetup fitToHeight="100" horizontalDpi="300" verticalDpi="300" orientation="landscape" paperSize="8" scale="63" r:id="rId2"/>
  <rowBreaks count="6" manualBreakCount="6">
    <brk id="22" max="255" man="1"/>
    <brk id="42" min="1" max="18" man="1"/>
    <brk id="72" max="255" man="1"/>
    <brk id="101" max="255" man="1"/>
    <brk id="108" max="255" man="1"/>
    <brk id="139" max="255" man="1"/>
  </rowBreaks>
  <drawing r:id="rId1"/>
</worksheet>
</file>

<file path=xl/worksheets/sheet2.xml><?xml version="1.0" encoding="utf-8"?>
<worksheet xmlns="http://schemas.openxmlformats.org/spreadsheetml/2006/main" xmlns:r="http://schemas.openxmlformats.org/officeDocument/2006/relationships">
  <sheetPr>
    <tabColor indexed="44"/>
  </sheetPr>
  <dimension ref="A1:U42"/>
  <sheetViews>
    <sheetView showZeros="0" zoomScale="85" zoomScaleNormal="85" zoomScaleSheetLayoutView="70" zoomScalePageLayoutView="0" workbookViewId="0" topLeftCell="A1">
      <selection activeCell="Q40" sqref="Q40"/>
    </sheetView>
  </sheetViews>
  <sheetFormatPr defaultColWidth="9.00390625" defaultRowHeight="13.5"/>
  <cols>
    <col min="1" max="1" width="2.75390625" style="0" customWidth="1"/>
    <col min="2" max="2" width="20.625" style="173" customWidth="1"/>
    <col min="3" max="3" width="6.625" style="173" customWidth="1"/>
    <col min="4" max="4" width="3.625" style="173" customWidth="1"/>
    <col min="5" max="5" width="6.625" style="173" customWidth="1"/>
    <col min="6" max="6" width="3.625" style="173" customWidth="1"/>
    <col min="7" max="7" width="6.625" style="173" customWidth="1"/>
    <col min="8" max="8" width="3.625" style="173" customWidth="1"/>
    <col min="9" max="9" width="57.625" style="0" customWidth="1"/>
    <col min="10" max="10" width="3.50390625" style="0" customWidth="1"/>
    <col min="11" max="11" width="22.625" style="0" bestFit="1" customWidth="1"/>
    <col min="12" max="21" width="7.625" style="0" customWidth="1"/>
  </cols>
  <sheetData>
    <row r="1" spans="1:8" ht="13.5">
      <c r="A1" s="399" t="s">
        <v>14</v>
      </c>
      <c r="B1" s="399"/>
      <c r="C1" s="399"/>
      <c r="D1" s="399"/>
      <c r="E1" s="399"/>
      <c r="F1" s="399"/>
      <c r="G1" s="399"/>
      <c r="H1" s="399"/>
    </row>
    <row r="2" spans="1:8" ht="13.5">
      <c r="A2" s="399"/>
      <c r="B2" s="399"/>
      <c r="C2" s="399"/>
      <c r="D2" s="399"/>
      <c r="E2" s="399"/>
      <c r="F2" s="399"/>
      <c r="G2" s="399"/>
      <c r="H2" s="399"/>
    </row>
    <row r="3" spans="2:19" s="164" customFormat="1" ht="33" customHeight="1">
      <c r="B3" s="165" t="s">
        <v>368</v>
      </c>
      <c r="C3" s="166"/>
      <c r="D3" s="167" t="s">
        <v>8</v>
      </c>
      <c r="E3" s="166"/>
      <c r="F3" s="167" t="s">
        <v>9</v>
      </c>
      <c r="G3" s="166"/>
      <c r="H3" s="167" t="s">
        <v>10</v>
      </c>
      <c r="J3" s="168"/>
      <c r="K3" s="168"/>
      <c r="L3" s="168"/>
      <c r="M3" s="168"/>
      <c r="N3" s="168"/>
      <c r="O3" s="168"/>
      <c r="P3" s="168"/>
      <c r="Q3" s="168"/>
      <c r="R3" s="169"/>
      <c r="S3" s="170"/>
    </row>
    <row r="4" spans="2:19" ht="30" customHeight="1">
      <c r="B4" s="165" t="s">
        <v>417</v>
      </c>
      <c r="C4" s="403"/>
      <c r="D4" s="404"/>
      <c r="E4" s="404"/>
      <c r="F4" s="404"/>
      <c r="G4" s="404"/>
      <c r="H4" s="405"/>
      <c r="J4" s="171"/>
      <c r="K4" s="171"/>
      <c r="L4" s="171"/>
      <c r="M4" s="171"/>
      <c r="N4" s="171"/>
      <c r="O4" s="172"/>
      <c r="P4" s="172"/>
      <c r="Q4" s="172"/>
      <c r="R4" s="172"/>
      <c r="S4" s="172"/>
    </row>
    <row r="5" spans="15:19" ht="6" customHeight="1">
      <c r="O5" s="174"/>
      <c r="P5" s="174"/>
      <c r="Q5" s="174"/>
      <c r="R5" s="174"/>
      <c r="S5" s="174"/>
    </row>
    <row r="6" spans="15:19" ht="21" customHeight="1">
      <c r="O6" s="174"/>
      <c r="P6" s="174"/>
      <c r="Q6" s="174"/>
      <c r="R6" s="174"/>
      <c r="S6" s="174"/>
    </row>
    <row r="7" spans="15:19" ht="21" customHeight="1">
      <c r="O7" s="174"/>
      <c r="P7" s="174"/>
      <c r="Q7" s="174"/>
      <c r="R7" s="174"/>
      <c r="S7" s="174"/>
    </row>
    <row r="8" spans="15:19" ht="21" customHeight="1">
      <c r="O8" s="174"/>
      <c r="P8" s="174"/>
      <c r="Q8" s="174"/>
      <c r="R8" s="174"/>
      <c r="S8" s="174"/>
    </row>
    <row r="9" spans="15:19" ht="21" customHeight="1">
      <c r="O9" s="174"/>
      <c r="P9" s="174"/>
      <c r="Q9" s="174"/>
      <c r="R9" s="174"/>
      <c r="S9" s="174"/>
    </row>
    <row r="10" spans="15:19" ht="21" customHeight="1">
      <c r="O10" s="174"/>
      <c r="P10" s="174"/>
      <c r="Q10" s="174"/>
      <c r="R10" s="174"/>
      <c r="S10" s="174"/>
    </row>
    <row r="11" spans="15:19" ht="21" customHeight="1">
      <c r="O11" s="174"/>
      <c r="P11" s="174"/>
      <c r="Q11" s="174"/>
      <c r="R11" s="174"/>
      <c r="S11" s="174"/>
    </row>
    <row r="12" spans="15:19" ht="21" customHeight="1">
      <c r="O12" s="174"/>
      <c r="P12" s="174"/>
      <c r="Q12" s="174"/>
      <c r="R12" s="174"/>
      <c r="S12" s="174"/>
    </row>
    <row r="13" spans="15:19" ht="21" customHeight="1">
      <c r="O13" s="174"/>
      <c r="P13" s="174"/>
      <c r="Q13" s="174"/>
      <c r="R13" s="174"/>
      <c r="S13" s="174"/>
    </row>
    <row r="14" spans="15:19" ht="21" customHeight="1">
      <c r="O14" s="174"/>
      <c r="P14" s="174"/>
      <c r="Q14" s="174"/>
      <c r="R14" s="174"/>
      <c r="S14" s="174"/>
    </row>
    <row r="15" spans="15:19" ht="21" customHeight="1">
      <c r="O15" s="174"/>
      <c r="P15" s="174"/>
      <c r="Q15" s="174"/>
      <c r="R15" s="174"/>
      <c r="S15" s="174"/>
    </row>
    <row r="16" spans="15:19" ht="21" customHeight="1">
      <c r="O16" s="174"/>
      <c r="P16" s="174"/>
      <c r="Q16" s="174"/>
      <c r="R16" s="174"/>
      <c r="S16" s="174"/>
    </row>
    <row r="17" spans="15:19" ht="21" customHeight="1">
      <c r="O17" s="174"/>
      <c r="P17" s="174"/>
      <c r="Q17" s="174"/>
      <c r="R17" s="174"/>
      <c r="S17" s="174"/>
    </row>
    <row r="18" spans="15:19" ht="21" customHeight="1">
      <c r="O18" s="174"/>
      <c r="P18" s="174"/>
      <c r="Q18" s="174"/>
      <c r="R18" s="174"/>
      <c r="S18" s="174"/>
    </row>
    <row r="19" spans="15:19" ht="21" customHeight="1">
      <c r="O19" s="174"/>
      <c r="P19" s="174"/>
      <c r="Q19" s="174"/>
      <c r="R19" s="174"/>
      <c r="S19" s="174"/>
    </row>
    <row r="20" spans="15:19" ht="21" customHeight="1">
      <c r="O20" s="174"/>
      <c r="P20" s="174"/>
      <c r="Q20" s="174"/>
      <c r="R20" s="174"/>
      <c r="S20" s="174"/>
    </row>
    <row r="21" spans="15:19" ht="21" customHeight="1">
      <c r="O21" s="174"/>
      <c r="P21" s="174"/>
      <c r="Q21" s="174"/>
      <c r="R21" s="174"/>
      <c r="S21" s="174"/>
    </row>
    <row r="22" spans="15:19" ht="8.25" customHeight="1">
      <c r="O22" s="174"/>
      <c r="P22" s="174"/>
      <c r="Q22" s="174"/>
      <c r="R22" s="174"/>
      <c r="S22" s="174"/>
    </row>
    <row r="23" spans="15:19" ht="21" customHeight="1">
      <c r="O23" s="174"/>
      <c r="P23" s="174"/>
      <c r="Q23" s="174"/>
      <c r="R23" s="174"/>
      <c r="S23" s="174"/>
    </row>
    <row r="24" spans="10:19" ht="15" customHeight="1" thickBot="1">
      <c r="J24" s="400" t="s">
        <v>5</v>
      </c>
      <c r="K24" s="400"/>
      <c r="M24" s="171"/>
      <c r="O24" s="174"/>
      <c r="P24" s="174"/>
      <c r="Q24" s="174"/>
      <c r="R24" s="174"/>
      <c r="S24" s="174"/>
    </row>
    <row r="25" spans="10:19" ht="15" customHeight="1" thickBot="1">
      <c r="J25" s="401" t="s">
        <v>11</v>
      </c>
      <c r="K25" s="402"/>
      <c r="L25" s="393" t="s">
        <v>26</v>
      </c>
      <c r="M25" s="394"/>
      <c r="N25" s="394"/>
      <c r="O25" s="394"/>
      <c r="P25" s="394"/>
      <c r="Q25" s="394"/>
      <c r="R25" s="394"/>
      <c r="S25" s="395"/>
    </row>
    <row r="26" spans="10:19" ht="21.75" customHeight="1">
      <c r="J26" s="389" t="s">
        <v>272</v>
      </c>
      <c r="K26" s="390"/>
      <c r="L26" s="396">
        <f>IF('1)ターミナル入力シート'!G165=0,"",IF('1)ターミナル入力シート'!G165="○","接遇介助に関するマニュアルを持っている","接遇介助に関するマニュアルを持っていない"))</f>
      </c>
      <c r="M26" s="397"/>
      <c r="N26" s="397"/>
      <c r="O26" s="397"/>
      <c r="P26" s="397"/>
      <c r="Q26" s="397"/>
      <c r="R26" s="397"/>
      <c r="S26" s="398"/>
    </row>
    <row r="27" spans="10:19" ht="33.75" customHeight="1">
      <c r="J27" s="391"/>
      <c r="K27" s="392"/>
      <c r="L27" s="381">
        <f>'1)ターミナル入力シート'!H165</f>
        <v>0</v>
      </c>
      <c r="M27" s="382"/>
      <c r="N27" s="382"/>
      <c r="O27" s="382"/>
      <c r="P27" s="382"/>
      <c r="Q27" s="382"/>
      <c r="R27" s="382"/>
      <c r="S27" s="383"/>
    </row>
    <row r="28" spans="10:19" ht="21.75" customHeight="1">
      <c r="J28" s="389" t="s">
        <v>276</v>
      </c>
      <c r="K28" s="390"/>
      <c r="L28" s="378">
        <f>IF('1)ターミナル入力シート'!G166=0,"",IF('1)ターミナル入力シート'!G166="○","研修や教育訓練を行っている","研修や教育訓練を行っていない"))</f>
      </c>
      <c r="M28" s="379"/>
      <c r="N28" s="379"/>
      <c r="O28" s="379"/>
      <c r="P28" s="379"/>
      <c r="Q28" s="379"/>
      <c r="R28" s="379"/>
      <c r="S28" s="380"/>
    </row>
    <row r="29" spans="10:19" ht="33.75" customHeight="1">
      <c r="J29" s="391"/>
      <c r="K29" s="392"/>
      <c r="L29" s="381">
        <f>'1)ターミナル入力シート'!H166</f>
        <v>0</v>
      </c>
      <c r="M29" s="382"/>
      <c r="N29" s="382"/>
      <c r="O29" s="382"/>
      <c r="P29" s="382"/>
      <c r="Q29" s="382"/>
      <c r="R29" s="382"/>
      <c r="S29" s="383"/>
    </row>
    <row r="30" spans="10:19" ht="21.75" customHeight="1">
      <c r="J30" s="374" t="s">
        <v>280</v>
      </c>
      <c r="K30" s="375"/>
      <c r="L30" s="378">
        <f>IF('1)ターミナル入力シート'!G167=0,"",IF('1)ターミナル入力シート'!G167="○","避難誘導に関するマニュアルを持っている","避難誘導に関するマニュアルを持っていない"))</f>
      </c>
      <c r="M30" s="379"/>
      <c r="N30" s="379"/>
      <c r="O30" s="379"/>
      <c r="P30" s="379"/>
      <c r="Q30" s="379"/>
      <c r="R30" s="379"/>
      <c r="S30" s="380"/>
    </row>
    <row r="31" spans="10:19" ht="33.75" customHeight="1">
      <c r="J31" s="376"/>
      <c r="K31" s="377"/>
      <c r="L31" s="381">
        <f>'1)ターミナル入力シート'!H167</f>
        <v>0</v>
      </c>
      <c r="M31" s="382"/>
      <c r="N31" s="382"/>
      <c r="O31" s="382"/>
      <c r="P31" s="382"/>
      <c r="Q31" s="382"/>
      <c r="R31" s="382"/>
      <c r="S31" s="383"/>
    </row>
    <row r="32" spans="10:19" ht="21.75" customHeight="1">
      <c r="J32" s="374" t="s">
        <v>284</v>
      </c>
      <c r="K32" s="375"/>
      <c r="L32" s="378">
        <f>IF('1)ターミナル入力シート'!G168=0,"",IF('1)ターミナル入力シート'!G168="○","避難誘導の訓練を行っている","避難誘導の訓練を行っていない"))</f>
      </c>
      <c r="M32" s="379"/>
      <c r="N32" s="379"/>
      <c r="O32" s="379"/>
      <c r="P32" s="379"/>
      <c r="Q32" s="379"/>
      <c r="R32" s="379"/>
      <c r="S32" s="380"/>
    </row>
    <row r="33" spans="10:19" ht="33.75" customHeight="1">
      <c r="J33" s="376"/>
      <c r="K33" s="377"/>
      <c r="L33" s="381">
        <f>'1)ターミナル入力シート'!H168</f>
        <v>0</v>
      </c>
      <c r="M33" s="382"/>
      <c r="N33" s="382"/>
      <c r="O33" s="382"/>
      <c r="P33" s="382"/>
      <c r="Q33" s="382"/>
      <c r="R33" s="382"/>
      <c r="S33" s="383"/>
    </row>
    <row r="34" spans="10:19" ht="21.75" customHeight="1">
      <c r="J34" s="374" t="s">
        <v>12</v>
      </c>
      <c r="K34" s="375"/>
      <c r="L34" s="378">
        <f>IF('1)ターミナル入力シート'!G169=0,"",IF('1)ターミナル入力シート'!G169="○","利用者へ情報発信している","利用者へ情報発信していない"))</f>
      </c>
      <c r="M34" s="379"/>
      <c r="N34" s="379"/>
      <c r="O34" s="379"/>
      <c r="P34" s="379"/>
      <c r="Q34" s="379"/>
      <c r="R34" s="379"/>
      <c r="S34" s="380"/>
    </row>
    <row r="35" spans="10:19" ht="33.75" customHeight="1" thickBot="1">
      <c r="J35" s="384"/>
      <c r="K35" s="385"/>
      <c r="L35" s="386">
        <f>'1)ターミナル入力シート'!H169</f>
        <v>0</v>
      </c>
      <c r="M35" s="387"/>
      <c r="N35" s="387"/>
      <c r="O35" s="387"/>
      <c r="P35" s="387"/>
      <c r="Q35" s="387"/>
      <c r="R35" s="387"/>
      <c r="S35" s="388"/>
    </row>
    <row r="36" spans="10:19" ht="60" customHeight="1" thickBot="1" thickTop="1">
      <c r="J36" s="369" t="s">
        <v>13</v>
      </c>
      <c r="K36" s="370"/>
      <c r="L36" s="371"/>
      <c r="M36" s="372"/>
      <c r="N36" s="372"/>
      <c r="O36" s="372"/>
      <c r="P36" s="372"/>
      <c r="Q36" s="372"/>
      <c r="R36" s="372"/>
      <c r="S36" s="373"/>
    </row>
    <row r="39" spans="11:21" ht="58.5" customHeight="1">
      <c r="K39" s="175"/>
      <c r="L39" s="312" t="s">
        <v>15</v>
      </c>
      <c r="M39" s="313" t="s">
        <v>7</v>
      </c>
      <c r="N39" s="313" t="s">
        <v>0</v>
      </c>
      <c r="O39" s="313" t="s">
        <v>18</v>
      </c>
      <c r="P39" s="313" t="s">
        <v>4</v>
      </c>
      <c r="Q39" s="313" t="s">
        <v>20</v>
      </c>
      <c r="R39" s="313" t="s">
        <v>1</v>
      </c>
      <c r="S39" s="313" t="s">
        <v>22</v>
      </c>
      <c r="T39" s="313" t="s">
        <v>23</v>
      </c>
      <c r="U39" s="313" t="s">
        <v>24</v>
      </c>
    </row>
    <row r="40" spans="11:21" ht="13.5">
      <c r="K40" s="176" t="s">
        <v>3</v>
      </c>
      <c r="L40" s="175">
        <f>'3)計算用シート'!R226</f>
        <v>0</v>
      </c>
      <c r="M40" s="175">
        <f>'3)計算用シート'!S226</f>
        <v>0</v>
      </c>
      <c r="N40" s="175">
        <f>'3)計算用シート'!T226</f>
        <v>0</v>
      </c>
      <c r="O40" s="175">
        <f>'3)計算用シート'!U226</f>
        <v>0</v>
      </c>
      <c r="P40" s="175">
        <f>'3)計算用シート'!V226</f>
        <v>0</v>
      </c>
      <c r="Q40" s="175">
        <f>'3)計算用シート'!W226</f>
        <v>0</v>
      </c>
      <c r="R40" s="175">
        <f>'3)計算用シート'!X226</f>
        <v>0</v>
      </c>
      <c r="S40" s="175">
        <f>'3)計算用シート'!Y226</f>
        <v>0</v>
      </c>
      <c r="T40" s="175">
        <f>'3)計算用シート'!Z226</f>
        <v>0</v>
      </c>
      <c r="U40" s="175">
        <f>'3)計算用シート'!AA226</f>
        <v>0</v>
      </c>
    </row>
    <row r="41" spans="11:21" ht="13.5">
      <c r="K41" s="176" t="s">
        <v>2</v>
      </c>
      <c r="L41" s="175">
        <f>'3)計算用シート'!R227</f>
        <v>0</v>
      </c>
      <c r="M41" s="175">
        <f>'3)計算用シート'!S227</f>
        <v>0</v>
      </c>
      <c r="N41" s="175">
        <f>'3)計算用シート'!T227</f>
        <v>0</v>
      </c>
      <c r="O41" s="175">
        <f>'3)計算用シート'!U227</f>
        <v>0</v>
      </c>
      <c r="P41" s="175">
        <f>'3)計算用シート'!V227</f>
        <v>0</v>
      </c>
      <c r="Q41" s="175">
        <f>'3)計算用シート'!W227</f>
        <v>0</v>
      </c>
      <c r="R41" s="175">
        <f>'3)計算用シート'!X227</f>
        <v>0</v>
      </c>
      <c r="S41" s="175">
        <f>'3)計算用シート'!Y227</f>
        <v>0</v>
      </c>
      <c r="T41" s="175">
        <f>'3)計算用シート'!Z227</f>
        <v>0</v>
      </c>
      <c r="U41" s="175">
        <f>'3)計算用シート'!AA227</f>
        <v>0</v>
      </c>
    </row>
    <row r="42" spans="11:21" ht="13.5">
      <c r="K42" s="176" t="s">
        <v>6</v>
      </c>
      <c r="L42" s="175">
        <f>'3)計算用シート'!R228</f>
        <v>0</v>
      </c>
      <c r="M42" s="175">
        <f>'3)計算用シート'!S228</f>
        <v>0</v>
      </c>
      <c r="N42" s="175">
        <f>'3)計算用シート'!T228</f>
        <v>0</v>
      </c>
      <c r="O42" s="175">
        <f>'3)計算用シート'!U228</f>
        <v>0</v>
      </c>
      <c r="P42" s="175">
        <f>'3)計算用シート'!V228</f>
        <v>0</v>
      </c>
      <c r="Q42" s="175">
        <f>'3)計算用シート'!W228</f>
        <v>0</v>
      </c>
      <c r="R42" s="175">
        <f>'3)計算用シート'!X228</f>
        <v>0</v>
      </c>
      <c r="S42" s="175">
        <f>'3)計算用シート'!Y228</f>
        <v>0</v>
      </c>
      <c r="T42" s="175">
        <f>'3)計算用シート'!Z228</f>
        <v>0</v>
      </c>
      <c r="U42" s="175">
        <f>'3)計算用シート'!AA228</f>
        <v>0</v>
      </c>
    </row>
  </sheetData>
  <sheetProtection/>
  <mergeCells count="22">
    <mergeCell ref="L25:S25"/>
    <mergeCell ref="J26:K27"/>
    <mergeCell ref="L26:S26"/>
    <mergeCell ref="L27:S27"/>
    <mergeCell ref="A1:H2"/>
    <mergeCell ref="J24:K24"/>
    <mergeCell ref="J25:K25"/>
    <mergeCell ref="C4:H4"/>
    <mergeCell ref="J28:K29"/>
    <mergeCell ref="L28:S28"/>
    <mergeCell ref="L29:S29"/>
    <mergeCell ref="J30:K31"/>
    <mergeCell ref="L30:S30"/>
    <mergeCell ref="L31:S31"/>
    <mergeCell ref="J36:K36"/>
    <mergeCell ref="L36:S36"/>
    <mergeCell ref="J32:K33"/>
    <mergeCell ref="L32:S32"/>
    <mergeCell ref="L33:S33"/>
    <mergeCell ref="J34:K35"/>
    <mergeCell ref="L34:S34"/>
    <mergeCell ref="L35:S35"/>
  </mergeCells>
  <printOptions/>
  <pageMargins left="0.787" right="0.787" top="0.984" bottom="0.984" header="0.512" footer="0.512"/>
  <pageSetup horizontalDpi="300" verticalDpi="300" orientation="landscape" paperSize="8" scale="91" r:id="rId2"/>
  <drawing r:id="rId1"/>
</worksheet>
</file>

<file path=xl/worksheets/sheet3.xml><?xml version="1.0" encoding="utf-8"?>
<worksheet xmlns="http://schemas.openxmlformats.org/spreadsheetml/2006/main" xmlns:r="http://schemas.openxmlformats.org/officeDocument/2006/relationships">
  <sheetPr>
    <tabColor indexed="22"/>
  </sheetPr>
  <dimension ref="A1:A1"/>
  <sheetViews>
    <sheetView zoomScalePageLayoutView="0" workbookViewId="0" topLeftCell="A1">
      <selection activeCell="D42" sqref="D42"/>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22"/>
  </sheetPr>
  <dimension ref="A1:AA242"/>
  <sheetViews>
    <sheetView zoomScale="70" zoomScaleNormal="70" zoomScaleSheetLayoutView="70" zoomScalePageLayoutView="0" workbookViewId="0" topLeftCell="A224">
      <selection activeCell="Y251" sqref="Y251"/>
    </sheetView>
  </sheetViews>
  <sheetFormatPr defaultColWidth="9.00390625" defaultRowHeight="13.5"/>
  <cols>
    <col min="1" max="1" width="6.00390625" style="1" customWidth="1"/>
    <col min="2" max="2" width="3.625" style="2" hidden="1" customWidth="1"/>
    <col min="3" max="3" width="15.625" style="3" hidden="1" customWidth="1"/>
    <col min="4" max="4" width="80.625" style="4" hidden="1" customWidth="1"/>
    <col min="5" max="5" width="5.625" style="6" hidden="1" customWidth="1"/>
    <col min="6" max="15" width="9.25390625" style="129" hidden="1" customWidth="1"/>
    <col min="16" max="16" width="9.00390625" style="0" hidden="1" customWidth="1"/>
    <col min="17" max="17" width="12.875" style="0" bestFit="1" customWidth="1"/>
    <col min="18" max="27" width="9.25390625" style="129" customWidth="1"/>
  </cols>
  <sheetData>
    <row r="1" spans="6:27" ht="13.5" hidden="1">
      <c r="F1" s="364" t="s">
        <v>418</v>
      </c>
      <c r="G1" s="365"/>
      <c r="H1" s="365"/>
      <c r="I1" s="365"/>
      <c r="J1" s="365"/>
      <c r="K1" s="365"/>
      <c r="L1" s="365"/>
      <c r="M1" s="365"/>
      <c r="N1" s="365"/>
      <c r="O1" s="365"/>
      <c r="R1" s="364" t="s">
        <v>418</v>
      </c>
      <c r="S1" s="365"/>
      <c r="T1" s="365"/>
      <c r="U1" s="365"/>
      <c r="V1" s="365"/>
      <c r="W1" s="365"/>
      <c r="X1" s="365"/>
      <c r="Y1" s="365"/>
      <c r="Z1" s="365"/>
      <c r="AA1" s="365"/>
    </row>
    <row r="2" spans="1:27" s="151" customFormat="1" ht="116.25" customHeight="1" hidden="1">
      <c r="A2" s="366"/>
      <c r="B2" s="367"/>
      <c r="C2" s="367"/>
      <c r="D2" s="367"/>
      <c r="E2" s="367"/>
      <c r="F2" s="10" t="s">
        <v>15</v>
      </c>
      <c r="G2" s="11" t="s">
        <v>16</v>
      </c>
      <c r="H2" s="11" t="s">
        <v>17</v>
      </c>
      <c r="I2" s="10" t="s">
        <v>18</v>
      </c>
      <c r="J2" s="11" t="s">
        <v>19</v>
      </c>
      <c r="K2" s="11" t="s">
        <v>20</v>
      </c>
      <c r="L2" s="11" t="s">
        <v>21</v>
      </c>
      <c r="M2" s="10" t="s">
        <v>22</v>
      </c>
      <c r="N2" s="10" t="s">
        <v>23</v>
      </c>
      <c r="O2" s="10" t="s">
        <v>24</v>
      </c>
      <c r="R2" s="10" t="s">
        <v>15</v>
      </c>
      <c r="S2" s="11" t="s">
        <v>16</v>
      </c>
      <c r="T2" s="11" t="s">
        <v>17</v>
      </c>
      <c r="U2" s="10" t="s">
        <v>18</v>
      </c>
      <c r="V2" s="11" t="s">
        <v>19</v>
      </c>
      <c r="W2" s="11" t="s">
        <v>20</v>
      </c>
      <c r="X2" s="11" t="s">
        <v>21</v>
      </c>
      <c r="Y2" s="10" t="s">
        <v>22</v>
      </c>
      <c r="Z2" s="10" t="s">
        <v>23</v>
      </c>
      <c r="AA2" s="10" t="s">
        <v>24</v>
      </c>
    </row>
    <row r="3" spans="1:27" s="151" customFormat="1" ht="25.5" hidden="1">
      <c r="A3" s="12" t="s">
        <v>25</v>
      </c>
      <c r="B3" s="13"/>
      <c r="C3" s="8"/>
      <c r="D3" s="14"/>
      <c r="E3" s="14"/>
      <c r="F3" s="17"/>
      <c r="G3" s="17"/>
      <c r="H3" s="17"/>
      <c r="I3" s="17"/>
      <c r="J3" s="17"/>
      <c r="K3" s="17"/>
      <c r="L3" s="17"/>
      <c r="M3" s="17"/>
      <c r="N3" s="17"/>
      <c r="O3" s="17"/>
      <c r="R3" s="17"/>
      <c r="S3" s="17"/>
      <c r="T3" s="17"/>
      <c r="U3" s="17"/>
      <c r="V3" s="17"/>
      <c r="W3" s="17"/>
      <c r="X3" s="17"/>
      <c r="Y3" s="17"/>
      <c r="Z3" s="17"/>
      <c r="AA3" s="17"/>
    </row>
    <row r="4" spans="1:27" s="25" customFormat="1" ht="30" customHeight="1" hidden="1">
      <c r="A4" s="18"/>
      <c r="B4" s="19" t="s">
        <v>386</v>
      </c>
      <c r="C4" s="20"/>
      <c r="D4" s="21"/>
      <c r="E4" s="16"/>
      <c r="F4" s="24"/>
      <c r="G4" s="24"/>
      <c r="H4" s="24"/>
      <c r="I4" s="24"/>
      <c r="J4" s="24"/>
      <c r="Q4" s="261" t="s">
        <v>470</v>
      </c>
      <c r="R4" s="262">
        <f>COUNTIF(R6:R15,1)+COUNTIF(R6:R15,2)</f>
        <v>0</v>
      </c>
      <c r="S4" s="262">
        <f aca="true" t="shared" si="0" ref="S4:AA4">COUNTIF(S6:S15,1)+COUNTIF(S6:S15,2)</f>
        <v>0</v>
      </c>
      <c r="T4" s="262">
        <f t="shared" si="0"/>
        <v>0</v>
      </c>
      <c r="U4" s="262">
        <f t="shared" si="0"/>
        <v>0</v>
      </c>
      <c r="V4" s="262">
        <f t="shared" si="0"/>
        <v>0</v>
      </c>
      <c r="W4" s="262">
        <f t="shared" si="0"/>
        <v>0</v>
      </c>
      <c r="X4" s="262">
        <f t="shared" si="0"/>
        <v>0</v>
      </c>
      <c r="Y4" s="262">
        <f t="shared" si="0"/>
        <v>0</v>
      </c>
      <c r="Z4" s="262">
        <f t="shared" si="0"/>
        <v>0</v>
      </c>
      <c r="AA4" s="262">
        <f t="shared" si="0"/>
        <v>0</v>
      </c>
    </row>
    <row r="5" spans="1:27" ht="24" customHeight="1" hidden="1" thickBot="1">
      <c r="A5" s="26"/>
      <c r="B5" s="189" t="s">
        <v>28</v>
      </c>
      <c r="C5" s="190" t="s">
        <v>369</v>
      </c>
      <c r="D5" s="190" t="s">
        <v>431</v>
      </c>
      <c r="E5" s="192" t="s">
        <v>469</v>
      </c>
      <c r="F5" s="195" t="s">
        <v>432</v>
      </c>
      <c r="G5" s="195" t="s">
        <v>433</v>
      </c>
      <c r="H5" s="195" t="s">
        <v>434</v>
      </c>
      <c r="I5" s="195" t="s">
        <v>435</v>
      </c>
      <c r="J5" s="195" t="s">
        <v>436</v>
      </c>
      <c r="K5" s="195" t="s">
        <v>437</v>
      </c>
      <c r="L5" s="195" t="s">
        <v>438</v>
      </c>
      <c r="M5" s="195" t="s">
        <v>439</v>
      </c>
      <c r="N5" s="195" t="s">
        <v>440</v>
      </c>
      <c r="O5" s="195" t="s">
        <v>441</v>
      </c>
      <c r="Q5" s="261" t="s">
        <v>471</v>
      </c>
      <c r="R5" s="262">
        <f>COUNTIF(R16:R18,1)+COUNTIF(R16:R18,2)</f>
        <v>0</v>
      </c>
      <c r="S5" s="262">
        <f aca="true" t="shared" si="1" ref="S5:AA5">COUNTIF(S16:S18,1)+COUNTIF(S16:S18,2)</f>
        <v>0</v>
      </c>
      <c r="T5" s="262">
        <f t="shared" si="1"/>
        <v>0</v>
      </c>
      <c r="U5" s="262">
        <f t="shared" si="1"/>
        <v>0</v>
      </c>
      <c r="V5" s="262">
        <f t="shared" si="1"/>
        <v>0</v>
      </c>
      <c r="W5" s="262">
        <f t="shared" si="1"/>
        <v>0</v>
      </c>
      <c r="X5" s="262">
        <f t="shared" si="1"/>
        <v>0</v>
      </c>
      <c r="Y5" s="262">
        <f t="shared" si="1"/>
        <v>0</v>
      </c>
      <c r="Z5" s="262">
        <f t="shared" si="1"/>
        <v>0</v>
      </c>
      <c r="AA5" s="262">
        <f t="shared" si="1"/>
        <v>0</v>
      </c>
    </row>
    <row r="6" spans="1:27" ht="54.75" customHeight="1" hidden="1">
      <c r="A6" s="27"/>
      <c r="B6" s="28">
        <v>0</v>
      </c>
      <c r="C6" s="214" t="s">
        <v>41</v>
      </c>
      <c r="D6" s="215" t="s">
        <v>429</v>
      </c>
      <c r="E6" s="217">
        <f>IF('1)ターミナル入力シート'!G6="○",1,IF('1)ターミナル入力シート'!G6="-",9,IF('1)ターミナル入力シート'!G6="×",2,0)))</f>
        <v>0</v>
      </c>
      <c r="F6" s="219"/>
      <c r="G6" s="219"/>
      <c r="H6" s="219"/>
      <c r="I6" s="219"/>
      <c r="J6" s="219"/>
      <c r="K6" s="219"/>
      <c r="L6" s="219"/>
      <c r="M6" s="219"/>
      <c r="N6" s="219"/>
      <c r="O6" s="219"/>
      <c r="R6" s="219">
        <f>IF(F6="○",$E6,"")</f>
      </c>
      <c r="S6" s="219">
        <f aca="true" t="shared" si="2" ref="S6:AA6">IF(G6="○",$E6,"")</f>
      </c>
      <c r="T6" s="219">
        <f t="shared" si="2"/>
      </c>
      <c r="U6" s="219">
        <f t="shared" si="2"/>
      </c>
      <c r="V6" s="219">
        <f t="shared" si="2"/>
      </c>
      <c r="W6" s="219">
        <f t="shared" si="2"/>
      </c>
      <c r="X6" s="219">
        <f t="shared" si="2"/>
      </c>
      <c r="Y6" s="219">
        <f t="shared" si="2"/>
      </c>
      <c r="Z6" s="219">
        <f t="shared" si="2"/>
      </c>
      <c r="AA6" s="219">
        <f t="shared" si="2"/>
      </c>
    </row>
    <row r="7" spans="1:27" s="155" customFormat="1" ht="67.5" customHeight="1" hidden="1">
      <c r="A7" s="29"/>
      <c r="B7" s="324">
        <v>1</v>
      </c>
      <c r="C7" s="326" t="s">
        <v>42</v>
      </c>
      <c r="D7" s="322" t="s">
        <v>370</v>
      </c>
      <c r="E7" s="318">
        <f>IF($E$6&gt;1,0,IF('1)ターミナル入力シート'!G7="○",1,IF('1)ターミナル入力シート'!G7="-",9,IF('1)ターミナル入力シート'!G7="×",2,0))))</f>
        <v>0</v>
      </c>
      <c r="F7" s="328" t="s">
        <v>44</v>
      </c>
      <c r="G7" s="328" t="s">
        <v>442</v>
      </c>
      <c r="H7" s="328" t="s">
        <v>442</v>
      </c>
      <c r="I7" s="328" t="s">
        <v>44</v>
      </c>
      <c r="J7" s="332"/>
      <c r="K7" s="332"/>
      <c r="L7" s="332"/>
      <c r="M7" s="328" t="s">
        <v>44</v>
      </c>
      <c r="N7" s="328" t="s">
        <v>442</v>
      </c>
      <c r="O7" s="332"/>
      <c r="R7" s="332">
        <f>IF(F7="○",$E7,"")</f>
        <v>0</v>
      </c>
      <c r="S7" s="332">
        <f aca="true" t="shared" si="3" ref="S7:AA7">IF(G7="○",$E7,"")</f>
        <v>0</v>
      </c>
      <c r="T7" s="332">
        <f t="shared" si="3"/>
        <v>0</v>
      </c>
      <c r="U7" s="332">
        <f t="shared" si="3"/>
        <v>0</v>
      </c>
      <c r="V7" s="332">
        <f t="shared" si="3"/>
      </c>
      <c r="W7" s="332">
        <f t="shared" si="3"/>
      </c>
      <c r="X7" s="332">
        <f t="shared" si="3"/>
      </c>
      <c r="Y7" s="332">
        <f t="shared" si="3"/>
        <v>0</v>
      </c>
      <c r="Z7" s="332">
        <f t="shared" si="3"/>
        <v>0</v>
      </c>
      <c r="AA7" s="332">
        <f t="shared" si="3"/>
      </c>
    </row>
    <row r="8" spans="1:27" s="155" customFormat="1" ht="79.5" customHeight="1" hidden="1">
      <c r="A8" s="84"/>
      <c r="B8" s="325"/>
      <c r="C8" s="327"/>
      <c r="D8" s="323"/>
      <c r="E8" s="319">
        <f>IF('1)ターミナル入力シート'!G8="○",1,IF('1)ターミナル入力シート'!G8="-",9,IF('1)ターミナル入力シート'!G8="×",2,0)))</f>
        <v>0</v>
      </c>
      <c r="F8" s="329"/>
      <c r="G8" s="329"/>
      <c r="H8" s="329"/>
      <c r="I8" s="329"/>
      <c r="J8" s="333"/>
      <c r="K8" s="333"/>
      <c r="L8" s="333"/>
      <c r="M8" s="329"/>
      <c r="N8" s="329"/>
      <c r="O8" s="333"/>
      <c r="R8" s="333"/>
      <c r="S8" s="333"/>
      <c r="T8" s="333"/>
      <c r="U8" s="333"/>
      <c r="V8" s="333"/>
      <c r="W8" s="333"/>
      <c r="X8" s="333"/>
      <c r="Y8" s="333"/>
      <c r="Z8" s="333"/>
      <c r="AA8" s="333"/>
    </row>
    <row r="9" spans="1:27" s="158" customFormat="1" ht="36" customHeight="1" hidden="1">
      <c r="A9" s="49"/>
      <c r="B9" s="30" t="s">
        <v>291</v>
      </c>
      <c r="C9" s="258" t="s">
        <v>292</v>
      </c>
      <c r="D9" s="51" t="s">
        <v>387</v>
      </c>
      <c r="E9" s="33">
        <f>IF($E$6&gt;1,0,IF('1)ターミナル入力シート'!G10="○",1,IF('1)ターミナル入力シート'!G10="-",9,IF('1)ターミナル入力シート'!G10="×",2,0))))</f>
        <v>0</v>
      </c>
      <c r="F9" s="36"/>
      <c r="G9" s="36"/>
      <c r="H9" s="36"/>
      <c r="I9" s="36"/>
      <c r="J9" s="36"/>
      <c r="K9" s="36" t="s">
        <v>44</v>
      </c>
      <c r="L9" s="36"/>
      <c r="M9" s="36"/>
      <c r="N9" s="36"/>
      <c r="O9" s="36"/>
      <c r="R9" s="36">
        <f aca="true" t="shared" si="4" ref="R9:R15">IF(F9="○",$E9,"")</f>
      </c>
      <c r="S9" s="36">
        <f aca="true" t="shared" si="5" ref="S9:S15">IF(G9="○",$E9,"")</f>
      </c>
      <c r="T9" s="36">
        <f aca="true" t="shared" si="6" ref="T9:T15">IF(H9="○",$E9,"")</f>
      </c>
      <c r="U9" s="36">
        <f aca="true" t="shared" si="7" ref="U9:U15">IF(I9="○",$E9,"")</f>
      </c>
      <c r="V9" s="36">
        <f aca="true" t="shared" si="8" ref="V9:V15">IF(J9="○",$E9,"")</f>
      </c>
      <c r="W9" s="36">
        <f aca="true" t="shared" si="9" ref="W9:W15">IF(K9="○",$E9,"")</f>
        <v>0</v>
      </c>
      <c r="X9" s="36">
        <f aca="true" t="shared" si="10" ref="X9:X15">IF(L9="○",$E9,"")</f>
      </c>
      <c r="Y9" s="36">
        <f aca="true" t="shared" si="11" ref="Y9:Y15">IF(M9="○",$E9,"")</f>
      </c>
      <c r="Z9" s="36">
        <f aca="true" t="shared" si="12" ref="Z9:Z15">IF(N9="○",$E9,"")</f>
      </c>
      <c r="AA9" s="36">
        <f aca="true" t="shared" si="13" ref="AA9:AA15">IF(O9="○",$E9,"")</f>
      </c>
    </row>
    <row r="10" spans="1:27" ht="36" customHeight="1" hidden="1">
      <c r="A10" s="55"/>
      <c r="B10" s="249" t="s">
        <v>296</v>
      </c>
      <c r="C10" s="260" t="s">
        <v>297</v>
      </c>
      <c r="D10" s="31" t="s">
        <v>55</v>
      </c>
      <c r="E10" s="42">
        <f>IF($E$6&gt;1,0,IF($E$9&gt;0,0,IF('1)ターミナル入力シート'!G13="○",1,IF('1)ターミナル入力シート'!G13="-",9,IF('1)ターミナル入力シート'!G13="×",2,0)))))</f>
        <v>0</v>
      </c>
      <c r="F10" s="35"/>
      <c r="G10" s="35" t="s">
        <v>58</v>
      </c>
      <c r="H10" s="35"/>
      <c r="I10" s="35"/>
      <c r="J10" s="36"/>
      <c r="K10" s="36"/>
      <c r="L10" s="36"/>
      <c r="M10" s="35"/>
      <c r="N10" s="35"/>
      <c r="O10" s="36"/>
      <c r="P10" s="129"/>
      <c r="R10" s="35">
        <f t="shared" si="4"/>
      </c>
      <c r="S10" s="35">
        <f t="shared" si="5"/>
        <v>0</v>
      </c>
      <c r="T10" s="35">
        <f t="shared" si="6"/>
      </c>
      <c r="U10" s="35">
        <f t="shared" si="7"/>
      </c>
      <c r="V10" s="36">
        <f t="shared" si="8"/>
      </c>
      <c r="W10" s="36">
        <f t="shared" si="9"/>
      </c>
      <c r="X10" s="36">
        <f t="shared" si="10"/>
      </c>
      <c r="Y10" s="35">
        <f t="shared" si="11"/>
      </c>
      <c r="Z10" s="35">
        <f t="shared" si="12"/>
      </c>
      <c r="AA10" s="36">
        <f t="shared" si="13"/>
      </c>
    </row>
    <row r="11" spans="1:27" ht="36" customHeight="1" hidden="1">
      <c r="A11" s="55"/>
      <c r="B11" s="249" t="s">
        <v>299</v>
      </c>
      <c r="C11" s="242" t="s">
        <v>62</v>
      </c>
      <c r="D11" s="215" t="s">
        <v>381</v>
      </c>
      <c r="E11" s="220">
        <f>IF($E$6&gt;1,0,IF('1)ターミナル入力シート'!G16="○",1,IF('1)ターミナル入力シート'!G16="-",9,IF('1)ターミナル入力シート'!G16="×",2,0))))</f>
        <v>0</v>
      </c>
      <c r="F11" s="219"/>
      <c r="G11" s="219"/>
      <c r="H11" s="219"/>
      <c r="I11" s="219"/>
      <c r="J11" s="219"/>
      <c r="K11" s="219"/>
      <c r="L11" s="219"/>
      <c r="M11" s="219"/>
      <c r="N11" s="219"/>
      <c r="O11" s="219"/>
      <c r="R11" s="219">
        <f t="shared" si="4"/>
      </c>
      <c r="S11" s="219">
        <f t="shared" si="5"/>
      </c>
      <c r="T11" s="219">
        <f t="shared" si="6"/>
      </c>
      <c r="U11" s="219">
        <f t="shared" si="7"/>
      </c>
      <c r="V11" s="219">
        <f t="shared" si="8"/>
      </c>
      <c r="W11" s="219">
        <f t="shared" si="9"/>
      </c>
      <c r="X11" s="219">
        <f t="shared" si="10"/>
      </c>
      <c r="Y11" s="219">
        <f t="shared" si="11"/>
      </c>
      <c r="Z11" s="219">
        <f t="shared" si="12"/>
      </c>
      <c r="AA11" s="219">
        <f t="shared" si="13"/>
      </c>
    </row>
    <row r="12" spans="1:27" ht="36" customHeight="1" hidden="1">
      <c r="A12" s="55"/>
      <c r="B12" s="247"/>
      <c r="C12" s="246"/>
      <c r="D12" s="51" t="s">
        <v>300</v>
      </c>
      <c r="E12" s="33">
        <f>IF($E$6&gt;1,0,IF($E$11=9,0,IF('1)ターミナル入力シート'!G17="○",1,IF('1)ターミナル入力シート'!G17="-",9,IF('1)ターミナル入力シート'!G17="×",2,0)))))</f>
        <v>0</v>
      </c>
      <c r="F12" s="35" t="s">
        <v>44</v>
      </c>
      <c r="G12" s="35"/>
      <c r="H12" s="64" t="s">
        <v>58</v>
      </c>
      <c r="I12" s="64" t="s">
        <v>44</v>
      </c>
      <c r="J12" s="64" t="s">
        <v>58</v>
      </c>
      <c r="K12" s="64"/>
      <c r="L12" s="64"/>
      <c r="M12" s="64" t="s">
        <v>44</v>
      </c>
      <c r="N12" s="35"/>
      <c r="O12" s="35"/>
      <c r="R12" s="35">
        <f t="shared" si="4"/>
        <v>0</v>
      </c>
      <c r="S12" s="35">
        <f t="shared" si="5"/>
      </c>
      <c r="T12" s="64">
        <f t="shared" si="6"/>
        <v>0</v>
      </c>
      <c r="U12" s="64">
        <f t="shared" si="7"/>
        <v>0</v>
      </c>
      <c r="V12" s="64">
        <f t="shared" si="8"/>
        <v>0</v>
      </c>
      <c r="W12" s="64">
        <f t="shared" si="9"/>
      </c>
      <c r="X12" s="64">
        <f t="shared" si="10"/>
      </c>
      <c r="Y12" s="64">
        <f t="shared" si="11"/>
        <v>0</v>
      </c>
      <c r="Z12" s="35">
        <f t="shared" si="12"/>
      </c>
      <c r="AA12" s="35">
        <f t="shared" si="13"/>
      </c>
    </row>
    <row r="13" spans="1:27" ht="36" customHeight="1" hidden="1">
      <c r="A13" s="55"/>
      <c r="B13" s="247"/>
      <c r="C13" s="246"/>
      <c r="D13" s="51" t="s">
        <v>302</v>
      </c>
      <c r="E13" s="33">
        <f>IF($E$6&gt;1,0,IF($E$11=9,0,IF('1)ターミナル入力シート'!G18="○",1,IF('1)ターミナル入力シート'!G18="-",9,IF('1)ターミナル入力シート'!G18="×",2,0)))))</f>
        <v>0</v>
      </c>
      <c r="F13" s="35" t="s">
        <v>44</v>
      </c>
      <c r="G13" s="35"/>
      <c r="H13" s="35"/>
      <c r="I13" s="35"/>
      <c r="J13" s="35" t="s">
        <v>44</v>
      </c>
      <c r="K13" s="35"/>
      <c r="L13" s="35"/>
      <c r="M13" s="35"/>
      <c r="N13" s="35"/>
      <c r="O13" s="35"/>
      <c r="R13" s="35">
        <f t="shared" si="4"/>
        <v>0</v>
      </c>
      <c r="S13" s="35">
        <f t="shared" si="5"/>
      </c>
      <c r="T13" s="35">
        <f t="shared" si="6"/>
      </c>
      <c r="U13" s="35">
        <f t="shared" si="7"/>
      </c>
      <c r="V13" s="35">
        <f t="shared" si="8"/>
        <v>0</v>
      </c>
      <c r="W13" s="35">
        <f t="shared" si="9"/>
      </c>
      <c r="X13" s="35">
        <f t="shared" si="10"/>
      </c>
      <c r="Y13" s="35">
        <f t="shared" si="11"/>
      </c>
      <c r="Z13" s="35">
        <f t="shared" si="12"/>
      </c>
      <c r="AA13" s="35">
        <f t="shared" si="13"/>
      </c>
    </row>
    <row r="14" spans="1:27" ht="36" customHeight="1" hidden="1">
      <c r="A14" s="55"/>
      <c r="B14" s="250"/>
      <c r="C14" s="243"/>
      <c r="D14" s="51" t="s">
        <v>67</v>
      </c>
      <c r="E14" s="33">
        <f>IF($E$6&gt;1,0,IF($E$11=9,0,IF('1)ターミナル入力シート'!G19="○",1,IF('1)ターミナル入力シート'!G19="-",9,IF('1)ターミナル入力シート'!G19="×",2,0)))))</f>
        <v>0</v>
      </c>
      <c r="F14" s="35"/>
      <c r="G14" s="35"/>
      <c r="H14" s="35"/>
      <c r="I14" s="35"/>
      <c r="J14" s="35" t="s">
        <v>44</v>
      </c>
      <c r="K14" s="35"/>
      <c r="L14" s="35"/>
      <c r="M14" s="35"/>
      <c r="N14" s="35"/>
      <c r="O14" s="35"/>
      <c r="R14" s="35">
        <f t="shared" si="4"/>
      </c>
      <c r="S14" s="35">
        <f t="shared" si="5"/>
      </c>
      <c r="T14" s="35">
        <f t="shared" si="6"/>
      </c>
      <c r="U14" s="35">
        <f t="shared" si="7"/>
      </c>
      <c r="V14" s="35">
        <f t="shared" si="8"/>
        <v>0</v>
      </c>
      <c r="W14" s="35">
        <f t="shared" si="9"/>
      </c>
      <c r="X14" s="35">
        <f t="shared" si="10"/>
      </c>
      <c r="Y14" s="35">
        <f t="shared" si="11"/>
      </c>
      <c r="Z14" s="35">
        <f t="shared" si="12"/>
      </c>
      <c r="AA14" s="35">
        <f t="shared" si="13"/>
      </c>
    </row>
    <row r="15" spans="1:27" ht="55.5" customHeight="1" hidden="1">
      <c r="A15" s="55"/>
      <c r="B15" s="249">
        <v>6</v>
      </c>
      <c r="C15" s="242" t="s">
        <v>68</v>
      </c>
      <c r="D15" s="65" t="s">
        <v>382</v>
      </c>
      <c r="E15" s="67">
        <f>IF('1)ターミナル入力シート'!G20="○",1,IF('1)ターミナル入力シート'!G20="-",9,IF('1)ターミナル入力シート'!G20="×",2,0)))</f>
        <v>0</v>
      </c>
      <c r="F15" s="35"/>
      <c r="G15" s="35"/>
      <c r="H15" s="35"/>
      <c r="I15" s="35"/>
      <c r="J15" s="35" t="s">
        <v>44</v>
      </c>
      <c r="K15" s="35"/>
      <c r="L15" s="35"/>
      <c r="M15" s="35"/>
      <c r="N15" s="35"/>
      <c r="O15" s="35"/>
      <c r="R15" s="35">
        <f t="shared" si="4"/>
      </c>
      <c r="S15" s="35">
        <f t="shared" si="5"/>
      </c>
      <c r="T15" s="35">
        <f t="shared" si="6"/>
      </c>
      <c r="U15" s="35">
        <f t="shared" si="7"/>
      </c>
      <c r="V15" s="35">
        <f t="shared" si="8"/>
        <v>0</v>
      </c>
      <c r="W15" s="35">
        <f t="shared" si="9"/>
      </c>
      <c r="X15" s="35">
        <f t="shared" si="10"/>
      </c>
      <c r="Y15" s="35">
        <f t="shared" si="11"/>
      </c>
      <c r="Z15" s="35">
        <f t="shared" si="12"/>
      </c>
      <c r="AA15" s="35">
        <f t="shared" si="13"/>
      </c>
    </row>
    <row r="16" spans="1:27" ht="27.75" customHeight="1" hidden="1">
      <c r="A16" s="49"/>
      <c r="B16" s="30" t="s">
        <v>291</v>
      </c>
      <c r="C16" s="258" t="s">
        <v>292</v>
      </c>
      <c r="D16" s="201" t="s">
        <v>294</v>
      </c>
      <c r="E16" s="203">
        <f>IF($E$6&gt;1,0,IF('1)ターミナル入力シート'!G12="○",1,IF('1)ターミナル入力シート'!G12="-",9,IF('1)ターミナル入力シート'!G12="×",2,0))))</f>
        <v>0</v>
      </c>
      <c r="F16" s="229" t="s">
        <v>445</v>
      </c>
      <c r="G16" s="229" t="s">
        <v>445</v>
      </c>
      <c r="H16" s="229" t="s">
        <v>445</v>
      </c>
      <c r="I16" s="229" t="s">
        <v>445</v>
      </c>
      <c r="J16" s="229"/>
      <c r="K16" s="229"/>
      <c r="L16" s="229"/>
      <c r="M16" s="229" t="s">
        <v>445</v>
      </c>
      <c r="N16" s="229" t="s">
        <v>445</v>
      </c>
      <c r="O16" s="229"/>
      <c r="R16" s="229">
        <f>IF(F16="◇",$E16,"")</f>
        <v>0</v>
      </c>
      <c r="S16" s="229">
        <f aca="true" t="shared" si="14" ref="S16:AA18">IF(G16="◇",$E16,"")</f>
        <v>0</v>
      </c>
      <c r="T16" s="229">
        <f t="shared" si="14"/>
        <v>0</v>
      </c>
      <c r="U16" s="229">
        <f t="shared" si="14"/>
        <v>0</v>
      </c>
      <c r="V16" s="229">
        <f t="shared" si="14"/>
      </c>
      <c r="W16" s="229">
        <f t="shared" si="14"/>
      </c>
      <c r="X16" s="229">
        <f t="shared" si="14"/>
      </c>
      <c r="Y16" s="229">
        <f t="shared" si="14"/>
        <v>0</v>
      </c>
      <c r="Z16" s="229">
        <f t="shared" si="14"/>
        <v>0</v>
      </c>
      <c r="AA16" s="229">
        <f t="shared" si="14"/>
      </c>
    </row>
    <row r="17" spans="1:27" ht="36" customHeight="1" hidden="1">
      <c r="A17" s="55"/>
      <c r="B17" s="249" t="s">
        <v>296</v>
      </c>
      <c r="C17" s="260" t="s">
        <v>297</v>
      </c>
      <c r="D17" s="201" t="s">
        <v>446</v>
      </c>
      <c r="E17" s="203">
        <f>IF($E$6&gt;1,0,IF($E$9&gt;0,0,IF('1)ターミナル入力シート'!G15="○",1,IF('1)ターミナル入力シート'!G15="-",9,IF('1)ターミナル入力シート'!G15="×",2,0)))))</f>
        <v>0</v>
      </c>
      <c r="F17" s="229"/>
      <c r="G17" s="229"/>
      <c r="H17" s="229"/>
      <c r="I17" s="229"/>
      <c r="J17" s="229" t="s">
        <v>447</v>
      </c>
      <c r="K17" s="229"/>
      <c r="L17" s="229"/>
      <c r="M17" s="229"/>
      <c r="N17" s="229"/>
      <c r="O17" s="229"/>
      <c r="R17" s="229">
        <f>IF(F17="◇",$E17,"")</f>
      </c>
      <c r="S17" s="229">
        <f t="shared" si="14"/>
      </c>
      <c r="T17" s="229">
        <f t="shared" si="14"/>
      </c>
      <c r="U17" s="229">
        <f t="shared" si="14"/>
      </c>
      <c r="V17" s="229">
        <f t="shared" si="14"/>
        <v>0</v>
      </c>
      <c r="W17" s="229">
        <f t="shared" si="14"/>
      </c>
      <c r="X17" s="229">
        <f t="shared" si="14"/>
      </c>
      <c r="Y17" s="229">
        <f t="shared" si="14"/>
      </c>
      <c r="Z17" s="229">
        <f t="shared" si="14"/>
      </c>
      <c r="AA17" s="229">
        <f t="shared" si="14"/>
      </c>
    </row>
    <row r="18" spans="1:27" ht="36" customHeight="1" hidden="1" thickBot="1">
      <c r="A18" s="55"/>
      <c r="B18" s="251">
        <v>6</v>
      </c>
      <c r="C18" s="63" t="s">
        <v>68</v>
      </c>
      <c r="D18" s="201" t="s">
        <v>303</v>
      </c>
      <c r="E18" s="207">
        <f>IF('1)ターミナル入力シート'!G21="○",1,IF('1)ターミナル入力シート'!G21="-",9,IF('1)ターミナル入力シート'!G21="×",2,0)))</f>
        <v>0</v>
      </c>
      <c r="F18" s="229"/>
      <c r="G18" s="229"/>
      <c r="H18" s="229"/>
      <c r="I18" s="229"/>
      <c r="J18" s="229" t="s">
        <v>448</v>
      </c>
      <c r="K18" s="229"/>
      <c r="L18" s="229"/>
      <c r="M18" s="229"/>
      <c r="N18" s="229"/>
      <c r="O18" s="229"/>
      <c r="R18" s="229">
        <f>IF(F18="◇",$E18,"")</f>
      </c>
      <c r="S18" s="229">
        <f t="shared" si="14"/>
      </c>
      <c r="T18" s="229">
        <f t="shared" si="14"/>
      </c>
      <c r="U18" s="229">
        <f t="shared" si="14"/>
      </c>
      <c r="V18" s="229">
        <f t="shared" si="14"/>
        <v>0</v>
      </c>
      <c r="W18" s="229">
        <f t="shared" si="14"/>
      </c>
      <c r="X18" s="229">
        <f t="shared" si="14"/>
      </c>
      <c r="Y18" s="229">
        <f t="shared" si="14"/>
      </c>
      <c r="Z18" s="229">
        <f t="shared" si="14"/>
      </c>
      <c r="AA18" s="229">
        <f t="shared" si="14"/>
      </c>
    </row>
    <row r="19" spans="1:27" s="158" customFormat="1" ht="17.25" hidden="1">
      <c r="A19" s="55"/>
      <c r="B19" s="267"/>
      <c r="C19" s="268"/>
      <c r="D19" s="72"/>
      <c r="E19" s="132"/>
      <c r="F19" s="269"/>
      <c r="G19" s="269"/>
      <c r="H19" s="269"/>
      <c r="I19" s="269"/>
      <c r="J19" s="269"/>
      <c r="K19" s="269"/>
      <c r="L19" s="269"/>
      <c r="M19" s="269"/>
      <c r="N19" s="269"/>
      <c r="O19" s="269"/>
      <c r="Q19" s="270" t="s">
        <v>473</v>
      </c>
      <c r="R19" s="271">
        <f>COUNTIF(R6:R15,1)</f>
        <v>0</v>
      </c>
      <c r="S19" s="271">
        <f aca="true" t="shared" si="15" ref="S19:AA19">COUNTIF(S6:S15,1)</f>
        <v>0</v>
      </c>
      <c r="T19" s="271">
        <f t="shared" si="15"/>
        <v>0</v>
      </c>
      <c r="U19" s="271">
        <f t="shared" si="15"/>
        <v>0</v>
      </c>
      <c r="V19" s="271">
        <f t="shared" si="15"/>
        <v>0</v>
      </c>
      <c r="W19" s="271">
        <f t="shared" si="15"/>
        <v>0</v>
      </c>
      <c r="X19" s="271">
        <f t="shared" si="15"/>
        <v>0</v>
      </c>
      <c r="Y19" s="271">
        <f t="shared" si="15"/>
        <v>0</v>
      </c>
      <c r="Z19" s="271">
        <f t="shared" si="15"/>
        <v>0</v>
      </c>
      <c r="AA19" s="271">
        <f t="shared" si="15"/>
        <v>0</v>
      </c>
    </row>
    <row r="20" spans="1:27" s="158" customFormat="1" ht="17.25" hidden="1">
      <c r="A20" s="55"/>
      <c r="B20" s="267"/>
      <c r="C20" s="268"/>
      <c r="D20" s="72"/>
      <c r="E20" s="132"/>
      <c r="F20" s="269"/>
      <c r="G20" s="269"/>
      <c r="H20" s="269"/>
      <c r="I20" s="269"/>
      <c r="J20" s="269"/>
      <c r="K20" s="269"/>
      <c r="L20" s="269"/>
      <c r="M20" s="269"/>
      <c r="N20" s="269"/>
      <c r="O20" s="269"/>
      <c r="Q20" s="270" t="s">
        <v>474</v>
      </c>
      <c r="R20" s="271">
        <f>COUNTIF(R6:R15,2)</f>
        <v>0</v>
      </c>
      <c r="S20" s="271">
        <f aca="true" t="shared" si="16" ref="S20:AA20">COUNTIF(S6:S15,2)</f>
        <v>0</v>
      </c>
      <c r="T20" s="271">
        <f t="shared" si="16"/>
        <v>0</v>
      </c>
      <c r="U20" s="271">
        <f t="shared" si="16"/>
        <v>0</v>
      </c>
      <c r="V20" s="271">
        <f t="shared" si="16"/>
        <v>0</v>
      </c>
      <c r="W20" s="271">
        <f t="shared" si="16"/>
        <v>0</v>
      </c>
      <c r="X20" s="271">
        <f t="shared" si="16"/>
        <v>0</v>
      </c>
      <c r="Y20" s="271">
        <f t="shared" si="16"/>
        <v>0</v>
      </c>
      <c r="Z20" s="271">
        <f t="shared" si="16"/>
        <v>0</v>
      </c>
      <c r="AA20" s="271">
        <f t="shared" si="16"/>
        <v>0</v>
      </c>
    </row>
    <row r="21" spans="1:27" s="158" customFormat="1" ht="17.25" hidden="1">
      <c r="A21" s="55"/>
      <c r="B21" s="267"/>
      <c r="C21" s="268"/>
      <c r="D21" s="72"/>
      <c r="E21" s="132"/>
      <c r="F21" s="269"/>
      <c r="G21" s="269"/>
      <c r="H21" s="269"/>
      <c r="I21" s="269"/>
      <c r="J21" s="269"/>
      <c r="K21" s="269"/>
      <c r="L21" s="269"/>
      <c r="M21" s="269"/>
      <c r="N21" s="269"/>
      <c r="O21" s="269"/>
      <c r="Q21" s="272" t="s">
        <v>475</v>
      </c>
      <c r="R21" s="273">
        <f>COUNTIF(R16:R18,1)</f>
        <v>0</v>
      </c>
      <c r="S21" s="273">
        <f aca="true" t="shared" si="17" ref="S21:AA21">COUNTIF(S16:S18,1)</f>
        <v>0</v>
      </c>
      <c r="T21" s="273">
        <f t="shared" si="17"/>
        <v>0</v>
      </c>
      <c r="U21" s="273">
        <f t="shared" si="17"/>
        <v>0</v>
      </c>
      <c r="V21" s="273">
        <f t="shared" si="17"/>
        <v>0</v>
      </c>
      <c r="W21" s="273">
        <f t="shared" si="17"/>
        <v>0</v>
      </c>
      <c r="X21" s="273">
        <f t="shared" si="17"/>
        <v>0</v>
      </c>
      <c r="Y21" s="273">
        <f t="shared" si="17"/>
        <v>0</v>
      </c>
      <c r="Z21" s="273">
        <f t="shared" si="17"/>
        <v>0</v>
      </c>
      <c r="AA21" s="273">
        <f t="shared" si="17"/>
        <v>0</v>
      </c>
    </row>
    <row r="22" spans="1:27" s="158" customFormat="1" ht="15" customHeight="1" hidden="1">
      <c r="A22" s="69"/>
      <c r="B22" s="70"/>
      <c r="C22" s="71"/>
      <c r="D22" s="72"/>
      <c r="E22" s="74"/>
      <c r="F22" s="77"/>
      <c r="G22" s="77"/>
      <c r="H22" s="77"/>
      <c r="I22" s="77"/>
      <c r="J22" s="77"/>
      <c r="K22" s="77"/>
      <c r="L22" s="77"/>
      <c r="M22" s="77"/>
      <c r="N22" s="77"/>
      <c r="O22" s="77"/>
      <c r="R22" s="77"/>
      <c r="S22" s="77"/>
      <c r="T22" s="77"/>
      <c r="U22" s="77"/>
      <c r="V22" s="77"/>
      <c r="W22" s="77"/>
      <c r="X22" s="77"/>
      <c r="Y22" s="77"/>
      <c r="Z22" s="77"/>
      <c r="AA22" s="77"/>
    </row>
    <row r="23" spans="1:27" s="25" customFormat="1" ht="30" customHeight="1" hidden="1">
      <c r="A23" s="18"/>
      <c r="B23" s="19" t="s">
        <v>72</v>
      </c>
      <c r="C23" s="20"/>
      <c r="D23" s="21"/>
      <c r="E23" s="78"/>
      <c r="F23" s="77"/>
      <c r="G23" s="77"/>
      <c r="H23" s="77"/>
      <c r="I23" s="77"/>
      <c r="J23" s="77"/>
      <c r="K23" s="79"/>
      <c r="L23" s="79"/>
      <c r="M23" s="79"/>
      <c r="N23" s="79"/>
      <c r="O23" s="79"/>
      <c r="Q23" s="261" t="s">
        <v>470</v>
      </c>
      <c r="R23" s="262">
        <f>COUNTIF(R25:R56,1)+COUNTIF(R25:R56,2)</f>
        <v>0</v>
      </c>
      <c r="S23" s="262">
        <f aca="true" t="shared" si="18" ref="S23:AA23">COUNTIF(S25:S56,1)+COUNTIF(S25:S56,2)</f>
        <v>0</v>
      </c>
      <c r="T23" s="262">
        <f t="shared" si="18"/>
        <v>0</v>
      </c>
      <c r="U23" s="262">
        <f t="shared" si="18"/>
        <v>0</v>
      </c>
      <c r="V23" s="262">
        <f t="shared" si="18"/>
        <v>0</v>
      </c>
      <c r="W23" s="262">
        <f t="shared" si="18"/>
        <v>0</v>
      </c>
      <c r="X23" s="262">
        <f t="shared" si="18"/>
        <v>0</v>
      </c>
      <c r="Y23" s="262">
        <f t="shared" si="18"/>
        <v>0</v>
      </c>
      <c r="Z23" s="262">
        <f t="shared" si="18"/>
        <v>0</v>
      </c>
      <c r="AA23" s="262">
        <f t="shared" si="18"/>
        <v>0</v>
      </c>
    </row>
    <row r="24" spans="1:27" ht="18" hidden="1" thickBot="1">
      <c r="A24" s="26"/>
      <c r="B24" s="189" t="s">
        <v>73</v>
      </c>
      <c r="C24" s="190" t="s">
        <v>369</v>
      </c>
      <c r="D24" s="190" t="s">
        <v>431</v>
      </c>
      <c r="E24" s="192" t="s">
        <v>469</v>
      </c>
      <c r="F24" s="195" t="s">
        <v>432</v>
      </c>
      <c r="G24" s="195" t="s">
        <v>433</v>
      </c>
      <c r="H24" s="195" t="s">
        <v>434</v>
      </c>
      <c r="I24" s="195" t="s">
        <v>435</v>
      </c>
      <c r="J24" s="195" t="s">
        <v>436</v>
      </c>
      <c r="K24" s="195" t="s">
        <v>437</v>
      </c>
      <c r="L24" s="195" t="s">
        <v>438</v>
      </c>
      <c r="M24" s="195" t="s">
        <v>439</v>
      </c>
      <c r="N24" s="195" t="s">
        <v>440</v>
      </c>
      <c r="O24" s="195" t="s">
        <v>441</v>
      </c>
      <c r="Q24" s="261" t="s">
        <v>471</v>
      </c>
      <c r="R24" s="262">
        <f>COUNTIF(R57:R65,1)+COUNTIF(R57:R65,2)</f>
        <v>0</v>
      </c>
      <c r="S24" s="262">
        <f aca="true" t="shared" si="19" ref="S24:AA24">COUNTIF(S57:S65,1)+COUNTIF(S57:S65,2)</f>
        <v>0</v>
      </c>
      <c r="T24" s="262">
        <f t="shared" si="19"/>
        <v>0</v>
      </c>
      <c r="U24" s="262">
        <f t="shared" si="19"/>
        <v>0</v>
      </c>
      <c r="V24" s="262">
        <f t="shared" si="19"/>
        <v>0</v>
      </c>
      <c r="W24" s="262">
        <f t="shared" si="19"/>
        <v>0</v>
      </c>
      <c r="X24" s="262">
        <f t="shared" si="19"/>
        <v>0</v>
      </c>
      <c r="Y24" s="262">
        <f t="shared" si="19"/>
        <v>0</v>
      </c>
      <c r="Z24" s="262">
        <f t="shared" si="19"/>
        <v>0</v>
      </c>
      <c r="AA24" s="262">
        <f t="shared" si="19"/>
        <v>0</v>
      </c>
    </row>
    <row r="25" spans="1:27" ht="54.75" customHeight="1" hidden="1">
      <c r="A25" s="27"/>
      <c r="B25" s="28">
        <v>0</v>
      </c>
      <c r="C25" s="214" t="s">
        <v>41</v>
      </c>
      <c r="D25" s="215" t="s">
        <v>430</v>
      </c>
      <c r="E25" s="217">
        <f>IF('1)ターミナル入力シート'!G25="○",1,IF('1)ターミナル入力シート'!G25="-",9,IF('1)ターミナル入力シート'!G25="×",2,0)))</f>
        <v>0</v>
      </c>
      <c r="F25" s="219"/>
      <c r="G25" s="219"/>
      <c r="H25" s="219"/>
      <c r="I25" s="219"/>
      <c r="J25" s="219"/>
      <c r="K25" s="219"/>
      <c r="L25" s="219"/>
      <c r="M25" s="219"/>
      <c r="N25" s="219"/>
      <c r="O25" s="219"/>
      <c r="R25" s="219">
        <f aca="true" t="shared" si="20" ref="R25:R56">IF(F25="○",$E25,"")</f>
      </c>
      <c r="S25" s="219">
        <f aca="true" t="shared" si="21" ref="S25:S56">IF(G25="○",$E25,"")</f>
      </c>
      <c r="T25" s="219">
        <f aca="true" t="shared" si="22" ref="T25:T56">IF(H25="○",$E25,"")</f>
      </c>
      <c r="U25" s="219">
        <f aca="true" t="shared" si="23" ref="U25:U56">IF(I25="○",$E25,"")</f>
      </c>
      <c r="V25" s="219">
        <f aca="true" t="shared" si="24" ref="V25:V56">IF(J25="○",$E25,"")</f>
      </c>
      <c r="W25" s="219">
        <f aca="true" t="shared" si="25" ref="W25:W56">IF(K25="○",$E25,"")</f>
      </c>
      <c r="X25" s="219">
        <f aca="true" t="shared" si="26" ref="X25:X56">IF(L25="○",$E25,"")</f>
      </c>
      <c r="Y25" s="219">
        <f aca="true" t="shared" si="27" ref="Y25:Y56">IF(M25="○",$E25,"")</f>
      </c>
      <c r="Z25" s="219">
        <f aca="true" t="shared" si="28" ref="Z25:Z56">IF(N25="○",$E25,"")</f>
      </c>
      <c r="AA25" s="219">
        <f aca="true" t="shared" si="29" ref="AA25:AA56">IF(O25="○",$E25,"")</f>
      </c>
    </row>
    <row r="26" spans="1:27" s="155" customFormat="1" ht="67.5" customHeight="1" hidden="1">
      <c r="A26" s="27"/>
      <c r="B26" s="324">
        <v>1</v>
      </c>
      <c r="C26" s="326" t="s">
        <v>42</v>
      </c>
      <c r="D26" s="322" t="s">
        <v>370</v>
      </c>
      <c r="E26" s="318">
        <f>IF($E$25&gt;1,0,IF('1)ターミナル入力シート'!G26="○",1,IF('1)ターミナル入力シート'!G26="-",9,IF('1)ターミナル入力シート'!G26="×",2,0))))</f>
        <v>0</v>
      </c>
      <c r="F26" s="328" t="s">
        <v>44</v>
      </c>
      <c r="G26" s="328" t="s">
        <v>442</v>
      </c>
      <c r="H26" s="328" t="s">
        <v>442</v>
      </c>
      <c r="I26" s="328" t="s">
        <v>44</v>
      </c>
      <c r="J26" s="332"/>
      <c r="K26" s="332"/>
      <c r="L26" s="332"/>
      <c r="M26" s="328" t="s">
        <v>44</v>
      </c>
      <c r="N26" s="328" t="s">
        <v>442</v>
      </c>
      <c r="O26" s="332"/>
      <c r="R26" s="328">
        <f t="shared" si="20"/>
        <v>0</v>
      </c>
      <c r="S26" s="328">
        <f t="shared" si="21"/>
        <v>0</v>
      </c>
      <c r="T26" s="328">
        <f t="shared" si="22"/>
        <v>0</v>
      </c>
      <c r="U26" s="328">
        <f t="shared" si="23"/>
        <v>0</v>
      </c>
      <c r="V26" s="332">
        <f t="shared" si="24"/>
      </c>
      <c r="W26" s="332">
        <f t="shared" si="25"/>
      </c>
      <c r="X26" s="332">
        <f t="shared" si="26"/>
      </c>
      <c r="Y26" s="328">
        <f t="shared" si="27"/>
        <v>0</v>
      </c>
      <c r="Z26" s="328">
        <f t="shared" si="28"/>
        <v>0</v>
      </c>
      <c r="AA26" s="332">
        <f t="shared" si="29"/>
      </c>
    </row>
    <row r="27" spans="1:27" s="155" customFormat="1" ht="79.5" customHeight="1" hidden="1">
      <c r="A27" s="55"/>
      <c r="B27" s="325"/>
      <c r="C27" s="327"/>
      <c r="D27" s="323"/>
      <c r="E27" s="319">
        <f>IF('1)ターミナル入力シート'!G27="○",1,IF('1)ターミナル入力シート'!G27="-",9,IF('1)ターミナル入力シート'!G27="×",2,0)))</f>
        <v>0</v>
      </c>
      <c r="F27" s="329"/>
      <c r="G27" s="329"/>
      <c r="H27" s="329"/>
      <c r="I27" s="329"/>
      <c r="J27" s="333"/>
      <c r="K27" s="333"/>
      <c r="L27" s="333"/>
      <c r="M27" s="329"/>
      <c r="N27" s="329"/>
      <c r="O27" s="333"/>
      <c r="R27" s="329">
        <f t="shared" si="20"/>
      </c>
      <c r="S27" s="329">
        <f t="shared" si="21"/>
      </c>
      <c r="T27" s="329">
        <f t="shared" si="22"/>
      </c>
      <c r="U27" s="329">
        <f t="shared" si="23"/>
      </c>
      <c r="V27" s="333">
        <f t="shared" si="24"/>
      </c>
      <c r="W27" s="333">
        <f t="shared" si="25"/>
      </c>
      <c r="X27" s="333">
        <f t="shared" si="26"/>
      </c>
      <c r="Y27" s="329">
        <f t="shared" si="27"/>
      </c>
      <c r="Z27" s="329">
        <f t="shared" si="28"/>
      </c>
      <c r="AA27" s="333">
        <f t="shared" si="29"/>
      </c>
    </row>
    <row r="28" spans="1:27" s="158" customFormat="1" ht="36" customHeight="1" hidden="1">
      <c r="A28" s="55"/>
      <c r="B28" s="244" t="s">
        <v>291</v>
      </c>
      <c r="C28" s="242" t="s">
        <v>292</v>
      </c>
      <c r="D28" s="51" t="s">
        <v>387</v>
      </c>
      <c r="E28" s="33">
        <f>IF($E$25&gt;1,0,IF('1)ターミナル入力シート'!G29="○",1,IF('1)ターミナル入力シート'!G29="-",9,IF('1)ターミナル入力シート'!G29="×",2,0))))</f>
        <v>0</v>
      </c>
      <c r="F28" s="36"/>
      <c r="G28" s="36"/>
      <c r="H28" s="36"/>
      <c r="I28" s="36"/>
      <c r="J28" s="36"/>
      <c r="K28" s="36" t="s">
        <v>44</v>
      </c>
      <c r="L28" s="36"/>
      <c r="M28" s="36"/>
      <c r="N28" s="36"/>
      <c r="O28" s="36"/>
      <c r="R28" s="36">
        <f t="shared" si="20"/>
      </c>
      <c r="S28" s="36">
        <f t="shared" si="21"/>
      </c>
      <c r="T28" s="36">
        <f t="shared" si="22"/>
      </c>
      <c r="U28" s="36">
        <f t="shared" si="23"/>
      </c>
      <c r="V28" s="36">
        <f t="shared" si="24"/>
      </c>
      <c r="W28" s="36">
        <f t="shared" si="25"/>
        <v>0</v>
      </c>
      <c r="X28" s="36">
        <f t="shared" si="26"/>
      </c>
      <c r="Y28" s="36">
        <f t="shared" si="27"/>
      </c>
      <c r="Z28" s="36">
        <f t="shared" si="28"/>
      </c>
      <c r="AA28" s="36">
        <f t="shared" si="29"/>
      </c>
    </row>
    <row r="29" spans="1:27" ht="36" customHeight="1" hidden="1">
      <c r="A29" s="55"/>
      <c r="B29" s="259" t="s">
        <v>296</v>
      </c>
      <c r="C29" s="260" t="s">
        <v>297</v>
      </c>
      <c r="D29" s="31" t="s">
        <v>55</v>
      </c>
      <c r="E29" s="33">
        <f>IF($E$25&gt;1,0,IF('1)ターミナル入力シート'!G32="○",1,IF('1)ターミナル入力シート'!G32="-",9,IF('1)ターミナル入力シート'!G32="×",2,0))))</f>
        <v>0</v>
      </c>
      <c r="F29" s="35"/>
      <c r="G29" s="35" t="s">
        <v>58</v>
      </c>
      <c r="H29" s="35"/>
      <c r="I29" s="35"/>
      <c r="J29" s="36"/>
      <c r="K29" s="36"/>
      <c r="L29" s="36"/>
      <c r="M29" s="35"/>
      <c r="N29" s="35"/>
      <c r="O29" s="36"/>
      <c r="R29" s="35">
        <f t="shared" si="20"/>
      </c>
      <c r="S29" s="35">
        <f t="shared" si="21"/>
        <v>0</v>
      </c>
      <c r="T29" s="35">
        <f t="shared" si="22"/>
      </c>
      <c r="U29" s="35">
        <f t="shared" si="23"/>
      </c>
      <c r="V29" s="36">
        <f t="shared" si="24"/>
      </c>
      <c r="W29" s="36">
        <f t="shared" si="25"/>
      </c>
      <c r="X29" s="36">
        <f t="shared" si="26"/>
      </c>
      <c r="Y29" s="35">
        <f t="shared" si="27"/>
      </c>
      <c r="Z29" s="35">
        <f t="shared" si="28"/>
      </c>
      <c r="AA29" s="36">
        <f t="shared" si="29"/>
      </c>
    </row>
    <row r="30" spans="1:27" ht="54.75" customHeight="1" hidden="1">
      <c r="A30" s="55"/>
      <c r="B30" s="248"/>
      <c r="C30" s="248"/>
      <c r="D30" s="85" t="s">
        <v>375</v>
      </c>
      <c r="E30" s="42">
        <f>IF($E$25&gt;1,0,IF('1)ターミナル入力シート'!G33="○",1,IF('1)ターミナル入力シート'!G33="-",9,IF('1)ターミナル入力シート'!G33="×",2,0))))</f>
        <v>0</v>
      </c>
      <c r="F30" s="35"/>
      <c r="G30" s="35"/>
      <c r="H30" s="35"/>
      <c r="I30" s="35"/>
      <c r="J30" s="35" t="s">
        <v>44</v>
      </c>
      <c r="K30" s="35"/>
      <c r="L30" s="35"/>
      <c r="M30" s="35"/>
      <c r="N30" s="35"/>
      <c r="O30" s="35"/>
      <c r="R30" s="35">
        <f t="shared" si="20"/>
      </c>
      <c r="S30" s="35">
        <f t="shared" si="21"/>
      </c>
      <c r="T30" s="35">
        <f t="shared" si="22"/>
      </c>
      <c r="U30" s="35">
        <f t="shared" si="23"/>
      </c>
      <c r="V30" s="35">
        <f t="shared" si="24"/>
        <v>0</v>
      </c>
      <c r="W30" s="35">
        <f t="shared" si="25"/>
      </c>
      <c r="X30" s="35">
        <f t="shared" si="26"/>
      </c>
      <c r="Y30" s="35">
        <f t="shared" si="27"/>
      </c>
      <c r="Z30" s="35">
        <f t="shared" si="28"/>
      </c>
      <c r="AA30" s="35">
        <f t="shared" si="29"/>
      </c>
    </row>
    <row r="31" spans="1:27" ht="36" customHeight="1" hidden="1">
      <c r="A31" s="55"/>
      <c r="B31" s="355" t="s">
        <v>299</v>
      </c>
      <c r="C31" s="356" t="s">
        <v>62</v>
      </c>
      <c r="D31" s="215" t="s">
        <v>85</v>
      </c>
      <c r="E31" s="220">
        <f>IF($E$25&gt;1,0,IF('1)ターミナル入力シート'!G36="○",1,IF('1)ターミナル入力シート'!G36="-",9,IF('1)ターミナル入力シート'!G36="×",2,0))))</f>
        <v>0</v>
      </c>
      <c r="F31" s="219"/>
      <c r="G31" s="219"/>
      <c r="H31" s="219"/>
      <c r="I31" s="219"/>
      <c r="J31" s="219"/>
      <c r="K31" s="219"/>
      <c r="L31" s="219"/>
      <c r="M31" s="219"/>
      <c r="N31" s="219"/>
      <c r="O31" s="219"/>
      <c r="R31" s="219">
        <f t="shared" si="20"/>
      </c>
      <c r="S31" s="219">
        <f t="shared" si="21"/>
      </c>
      <c r="T31" s="219">
        <f t="shared" si="22"/>
      </c>
      <c r="U31" s="219">
        <f t="shared" si="23"/>
      </c>
      <c r="V31" s="219">
        <f t="shared" si="24"/>
      </c>
      <c r="W31" s="219">
        <f t="shared" si="25"/>
      </c>
      <c r="X31" s="219">
        <f t="shared" si="26"/>
      </c>
      <c r="Y31" s="219">
        <f t="shared" si="27"/>
      </c>
      <c r="Z31" s="219">
        <f t="shared" si="28"/>
      </c>
      <c r="AA31" s="219">
        <f t="shared" si="29"/>
      </c>
    </row>
    <row r="32" spans="1:27" ht="36" customHeight="1" hidden="1">
      <c r="A32" s="55"/>
      <c r="B32" s="355"/>
      <c r="C32" s="356"/>
      <c r="D32" s="51" t="s">
        <v>307</v>
      </c>
      <c r="E32" s="33">
        <f>IF($E$25&gt;1,0,IF($E$31=9,0,IF('1)ターミナル入力シート'!G37="○",1,IF('1)ターミナル入力シート'!G37="-",9,IF('1)ターミナル入力シート'!G37="×",2,0)))))</f>
        <v>0</v>
      </c>
      <c r="F32" s="35" t="s">
        <v>44</v>
      </c>
      <c r="G32" s="35"/>
      <c r="H32" s="35" t="s">
        <v>137</v>
      </c>
      <c r="I32" s="35" t="s">
        <v>44</v>
      </c>
      <c r="J32" s="35" t="s">
        <v>137</v>
      </c>
      <c r="K32" s="35"/>
      <c r="L32" s="35"/>
      <c r="M32" s="35" t="s">
        <v>44</v>
      </c>
      <c r="N32" s="35"/>
      <c r="O32" s="35"/>
      <c r="R32" s="35">
        <f t="shared" si="20"/>
        <v>0</v>
      </c>
      <c r="S32" s="35">
        <f t="shared" si="21"/>
      </c>
      <c r="T32" s="35">
        <f t="shared" si="22"/>
        <v>0</v>
      </c>
      <c r="U32" s="35">
        <f t="shared" si="23"/>
        <v>0</v>
      </c>
      <c r="V32" s="35">
        <f t="shared" si="24"/>
        <v>0</v>
      </c>
      <c r="W32" s="35">
        <f t="shared" si="25"/>
      </c>
      <c r="X32" s="35">
        <f t="shared" si="26"/>
      </c>
      <c r="Y32" s="35">
        <f t="shared" si="27"/>
        <v>0</v>
      </c>
      <c r="Z32" s="35">
        <f t="shared" si="28"/>
      </c>
      <c r="AA32" s="35">
        <f t="shared" si="29"/>
      </c>
    </row>
    <row r="33" spans="1:27" ht="36" customHeight="1" hidden="1">
      <c r="A33" s="55"/>
      <c r="B33" s="355"/>
      <c r="C33" s="356"/>
      <c r="D33" s="51" t="s">
        <v>308</v>
      </c>
      <c r="E33" s="33">
        <f>IF($E$25&gt;1,0,IF($E$31=9,0,IF('1)ターミナル入力シート'!G38="○",1,IF('1)ターミナル入力シート'!G38="-",9,IF('1)ターミナル入力シート'!G38="×",2,0)))))</f>
        <v>0</v>
      </c>
      <c r="F33" s="35" t="s">
        <v>44</v>
      </c>
      <c r="G33" s="35"/>
      <c r="H33" s="35"/>
      <c r="I33" s="35"/>
      <c r="J33" s="35" t="s">
        <v>44</v>
      </c>
      <c r="K33" s="35"/>
      <c r="L33" s="35"/>
      <c r="M33" s="35"/>
      <c r="N33" s="35"/>
      <c r="O33" s="35"/>
      <c r="R33" s="35">
        <f t="shared" si="20"/>
        <v>0</v>
      </c>
      <c r="S33" s="35">
        <f t="shared" si="21"/>
      </c>
      <c r="T33" s="35">
        <f t="shared" si="22"/>
      </c>
      <c r="U33" s="35">
        <f t="shared" si="23"/>
      </c>
      <c r="V33" s="35">
        <f t="shared" si="24"/>
        <v>0</v>
      </c>
      <c r="W33" s="35">
        <f t="shared" si="25"/>
      </c>
      <c r="X33" s="35">
        <f t="shared" si="26"/>
      </c>
      <c r="Y33" s="35">
        <f t="shared" si="27"/>
      </c>
      <c r="Z33" s="35">
        <f t="shared" si="28"/>
      </c>
      <c r="AA33" s="35">
        <f t="shared" si="29"/>
      </c>
    </row>
    <row r="34" spans="1:27" ht="36" customHeight="1" hidden="1">
      <c r="A34" s="55"/>
      <c r="B34" s="355"/>
      <c r="C34" s="356"/>
      <c r="D34" s="40" t="s">
        <v>88</v>
      </c>
      <c r="E34" s="33">
        <f>IF($E$25&gt;1,0,IF($E$31=9,0,IF('1)ターミナル入力シート'!G39="○",1,IF('1)ターミナル入力シート'!G39="-",9,IF('1)ターミナル入力シート'!G39="×",2,0)))))</f>
        <v>0</v>
      </c>
      <c r="F34" s="35"/>
      <c r="G34" s="35"/>
      <c r="H34" s="35"/>
      <c r="I34" s="35"/>
      <c r="J34" s="35" t="s">
        <v>44</v>
      </c>
      <c r="K34" s="35"/>
      <c r="L34" s="35"/>
      <c r="M34" s="35"/>
      <c r="N34" s="35"/>
      <c r="O34" s="35"/>
      <c r="R34" s="35">
        <f t="shared" si="20"/>
      </c>
      <c r="S34" s="35">
        <f t="shared" si="21"/>
      </c>
      <c r="T34" s="35">
        <f t="shared" si="22"/>
      </c>
      <c r="U34" s="35">
        <f t="shared" si="23"/>
      </c>
      <c r="V34" s="35">
        <f t="shared" si="24"/>
        <v>0</v>
      </c>
      <c r="W34" s="35">
        <f t="shared" si="25"/>
      </c>
      <c r="X34" s="35">
        <f t="shared" si="26"/>
      </c>
      <c r="Y34" s="35">
        <f t="shared" si="27"/>
      </c>
      <c r="Z34" s="35">
        <f t="shared" si="28"/>
      </c>
      <c r="AA34" s="35">
        <f t="shared" si="29"/>
      </c>
    </row>
    <row r="35" spans="1:27" ht="54.75" customHeight="1" hidden="1">
      <c r="A35" s="27"/>
      <c r="B35" s="336" t="s">
        <v>89</v>
      </c>
      <c r="C35" s="326" t="s">
        <v>90</v>
      </c>
      <c r="D35" s="221" t="s">
        <v>91</v>
      </c>
      <c r="E35" s="220">
        <f>IF('1)ターミナル入力シート'!G40="○",1,IF('1)ターミナル入力シート'!G40="-",9,IF('1)ターミナル入力シート'!G40="×",2,0)))</f>
        <v>0</v>
      </c>
      <c r="F35" s="219"/>
      <c r="G35" s="219"/>
      <c r="H35" s="219"/>
      <c r="I35" s="219"/>
      <c r="J35" s="219"/>
      <c r="K35" s="219"/>
      <c r="L35" s="219"/>
      <c r="M35" s="219"/>
      <c r="N35" s="219"/>
      <c r="O35" s="219"/>
      <c r="R35" s="219">
        <f t="shared" si="20"/>
      </c>
      <c r="S35" s="219">
        <f t="shared" si="21"/>
      </c>
      <c r="T35" s="219">
        <f t="shared" si="22"/>
      </c>
      <c r="U35" s="219">
        <f t="shared" si="23"/>
      </c>
      <c r="V35" s="219">
        <f t="shared" si="24"/>
      </c>
      <c r="W35" s="219">
        <f t="shared" si="25"/>
      </c>
      <c r="X35" s="219">
        <f t="shared" si="26"/>
      </c>
      <c r="Y35" s="219">
        <f t="shared" si="27"/>
      </c>
      <c r="Z35" s="219">
        <f t="shared" si="28"/>
      </c>
      <c r="AA35" s="219">
        <f t="shared" si="29"/>
      </c>
    </row>
    <row r="36" spans="1:27" ht="36" customHeight="1" hidden="1" thickBot="1">
      <c r="A36" s="27"/>
      <c r="B36" s="337"/>
      <c r="C36" s="327"/>
      <c r="D36" s="40" t="s">
        <v>359</v>
      </c>
      <c r="E36" s="112">
        <f>IF($E$35=9,0,IF('1)ターミナル入力シート'!G41="○",1,IF('1)ターミナル入力シート'!G41="-",9,IF('1)ターミナル入力シート'!G41="×",2,0))))</f>
        <v>0</v>
      </c>
      <c r="F36" s="35"/>
      <c r="G36" s="35" t="s">
        <v>44</v>
      </c>
      <c r="H36" s="35" t="s">
        <v>44</v>
      </c>
      <c r="I36" s="35"/>
      <c r="J36" s="35"/>
      <c r="K36" s="35"/>
      <c r="L36" s="35"/>
      <c r="M36" s="35"/>
      <c r="N36" s="35"/>
      <c r="O36" s="35"/>
      <c r="R36" s="35">
        <f t="shared" si="20"/>
      </c>
      <c r="S36" s="35">
        <f t="shared" si="21"/>
        <v>0</v>
      </c>
      <c r="T36" s="35">
        <f t="shared" si="22"/>
        <v>0</v>
      </c>
      <c r="U36" s="35">
        <f t="shared" si="23"/>
      </c>
      <c r="V36" s="35">
        <f t="shared" si="24"/>
      </c>
      <c r="W36" s="35">
        <f t="shared" si="25"/>
      </c>
      <c r="X36" s="35">
        <f t="shared" si="26"/>
      </c>
      <c r="Y36" s="35">
        <f t="shared" si="27"/>
      </c>
      <c r="Z36" s="35">
        <f t="shared" si="28"/>
      </c>
      <c r="AA36" s="35">
        <f t="shared" si="29"/>
      </c>
    </row>
    <row r="37" spans="1:27" ht="51.75" customHeight="1" hidden="1">
      <c r="A37" s="27"/>
      <c r="B37" s="307" t="s">
        <v>333</v>
      </c>
      <c r="C37" s="242" t="s">
        <v>449</v>
      </c>
      <c r="D37" s="223" t="s">
        <v>98</v>
      </c>
      <c r="E37" s="217">
        <f>IF('1)ターミナル入力シート'!G45="○",1,IF('1)ターミナル入力シート'!G45="-",9,IF('1)ターミナル入力シート'!G45="×",2,0)))</f>
        <v>0</v>
      </c>
      <c r="F37" s="226"/>
      <c r="G37" s="226"/>
      <c r="H37" s="226"/>
      <c r="I37" s="226"/>
      <c r="J37" s="226"/>
      <c r="K37" s="226"/>
      <c r="L37" s="226"/>
      <c r="M37" s="226"/>
      <c r="N37" s="226"/>
      <c r="O37" s="226"/>
      <c r="R37" s="226">
        <f t="shared" si="20"/>
      </c>
      <c r="S37" s="226">
        <f t="shared" si="21"/>
      </c>
      <c r="T37" s="226">
        <f t="shared" si="22"/>
      </c>
      <c r="U37" s="226">
        <f t="shared" si="23"/>
      </c>
      <c r="V37" s="226">
        <f t="shared" si="24"/>
      </c>
      <c r="W37" s="226">
        <f t="shared" si="25"/>
      </c>
      <c r="X37" s="226">
        <f t="shared" si="26"/>
      </c>
      <c r="Y37" s="226">
        <f t="shared" si="27"/>
      </c>
      <c r="Z37" s="226">
        <f t="shared" si="28"/>
      </c>
      <c r="AA37" s="226">
        <f t="shared" si="29"/>
      </c>
    </row>
    <row r="38" spans="1:27" ht="37.5" customHeight="1" hidden="1">
      <c r="A38" s="27"/>
      <c r="B38" s="308"/>
      <c r="C38" s="246"/>
      <c r="D38" s="31" t="s">
        <v>99</v>
      </c>
      <c r="E38" s="33">
        <f>IF($E$37=9,0,IF('1)ターミナル入力シート'!G46="○",1,IF('1)ターミナル入力シート'!G46="-",9,IF('1)ターミナル入力シート'!G46="×",2,0))))</f>
        <v>0</v>
      </c>
      <c r="F38" s="35"/>
      <c r="G38" s="35" t="s">
        <v>44</v>
      </c>
      <c r="H38" s="35"/>
      <c r="I38" s="35"/>
      <c r="J38" s="35"/>
      <c r="K38" s="35"/>
      <c r="L38" s="35"/>
      <c r="M38" s="35"/>
      <c r="N38" s="35"/>
      <c r="O38" s="35"/>
      <c r="R38" s="35">
        <f t="shared" si="20"/>
      </c>
      <c r="S38" s="35">
        <f t="shared" si="21"/>
        <v>0</v>
      </c>
      <c r="T38" s="35">
        <f t="shared" si="22"/>
      </c>
      <c r="U38" s="35">
        <f t="shared" si="23"/>
      </c>
      <c r="V38" s="35">
        <f t="shared" si="24"/>
      </c>
      <c r="W38" s="35">
        <f t="shared" si="25"/>
      </c>
      <c r="X38" s="35">
        <f t="shared" si="26"/>
      </c>
      <c r="Y38" s="35">
        <f t="shared" si="27"/>
      </c>
      <c r="Z38" s="35">
        <f t="shared" si="28"/>
      </c>
      <c r="AA38" s="35">
        <f t="shared" si="29"/>
      </c>
    </row>
    <row r="39" spans="1:27" ht="36" customHeight="1" hidden="1">
      <c r="A39" s="27"/>
      <c r="B39" s="308"/>
      <c r="C39" s="246"/>
      <c r="D39" s="31" t="s">
        <v>450</v>
      </c>
      <c r="E39" s="33">
        <f>IF($E$37=9,0,IF('1)ターミナル入力シート'!G47="○",1,IF('1)ターミナル入力シート'!G47="-",9,IF('1)ターミナル入力シート'!G47="×",2,0))))</f>
        <v>0</v>
      </c>
      <c r="F39" s="36" t="s">
        <v>103</v>
      </c>
      <c r="G39" s="36"/>
      <c r="H39" s="36"/>
      <c r="I39" s="36"/>
      <c r="J39" s="36" t="s">
        <v>44</v>
      </c>
      <c r="K39" s="36"/>
      <c r="L39" s="36"/>
      <c r="M39" s="36"/>
      <c r="N39" s="36"/>
      <c r="O39" s="36"/>
      <c r="R39" s="36">
        <f t="shared" si="20"/>
        <v>0</v>
      </c>
      <c r="S39" s="36">
        <f t="shared" si="21"/>
      </c>
      <c r="T39" s="36">
        <f t="shared" si="22"/>
      </c>
      <c r="U39" s="36">
        <f t="shared" si="23"/>
      </c>
      <c r="V39" s="36">
        <f t="shared" si="24"/>
        <v>0</v>
      </c>
      <c r="W39" s="36">
        <f t="shared" si="25"/>
      </c>
      <c r="X39" s="36">
        <f t="shared" si="26"/>
      </c>
      <c r="Y39" s="36">
        <f t="shared" si="27"/>
      </c>
      <c r="Z39" s="36">
        <f t="shared" si="28"/>
      </c>
      <c r="AA39" s="36">
        <f t="shared" si="29"/>
      </c>
    </row>
    <row r="40" spans="1:27" ht="36" customHeight="1" hidden="1">
      <c r="A40" s="27"/>
      <c r="B40" s="308"/>
      <c r="C40" s="246"/>
      <c r="D40" s="31" t="s">
        <v>451</v>
      </c>
      <c r="E40" s="33">
        <f>IF($E$37=9,0,IF('1)ターミナル入力シート'!G48="○",1,IF('1)ターミナル入力シート'!G48="-",9,IF('1)ターミナル入力シート'!G48="×",2,0))))</f>
        <v>0</v>
      </c>
      <c r="F40" s="35" t="s">
        <v>44</v>
      </c>
      <c r="G40" s="35"/>
      <c r="H40" s="35" t="s">
        <v>103</v>
      </c>
      <c r="I40" s="35" t="s">
        <v>44</v>
      </c>
      <c r="J40" s="35" t="s">
        <v>103</v>
      </c>
      <c r="K40" s="35"/>
      <c r="L40" s="35"/>
      <c r="M40" s="35" t="s">
        <v>44</v>
      </c>
      <c r="N40" s="35"/>
      <c r="O40" s="35"/>
      <c r="R40" s="35">
        <f t="shared" si="20"/>
        <v>0</v>
      </c>
      <c r="S40" s="35">
        <f t="shared" si="21"/>
      </c>
      <c r="T40" s="35">
        <f t="shared" si="22"/>
        <v>0</v>
      </c>
      <c r="U40" s="35">
        <f t="shared" si="23"/>
        <v>0</v>
      </c>
      <c r="V40" s="35">
        <f t="shared" si="24"/>
        <v>0</v>
      </c>
      <c r="W40" s="35">
        <f t="shared" si="25"/>
      </c>
      <c r="X40" s="35">
        <f t="shared" si="26"/>
      </c>
      <c r="Y40" s="35">
        <f t="shared" si="27"/>
        <v>0</v>
      </c>
      <c r="Z40" s="35">
        <f t="shared" si="28"/>
      </c>
      <c r="AA40" s="35">
        <f t="shared" si="29"/>
      </c>
    </row>
    <row r="41" spans="1:27" ht="36" customHeight="1" hidden="1">
      <c r="A41" s="27"/>
      <c r="B41" s="308"/>
      <c r="C41" s="246"/>
      <c r="D41" s="31" t="s">
        <v>420</v>
      </c>
      <c r="E41" s="33">
        <f>IF($E$37=9,0,IF('1)ターミナル入力シート'!G49="○",1,IF('1)ターミナル入力シート'!G49="-",9,IF('1)ターミナル入力シート'!G49="×",2,0))))</f>
        <v>0</v>
      </c>
      <c r="F41" s="35"/>
      <c r="G41" s="35"/>
      <c r="H41" s="35"/>
      <c r="I41" s="35"/>
      <c r="J41" s="35" t="s">
        <v>44</v>
      </c>
      <c r="K41" s="35"/>
      <c r="L41" s="35"/>
      <c r="M41" s="35"/>
      <c r="N41" s="35"/>
      <c r="O41" s="35"/>
      <c r="R41" s="35">
        <f t="shared" si="20"/>
      </c>
      <c r="S41" s="35">
        <f t="shared" si="21"/>
      </c>
      <c r="T41" s="35">
        <f t="shared" si="22"/>
      </c>
      <c r="U41" s="35">
        <f t="shared" si="23"/>
      </c>
      <c r="V41" s="35">
        <f t="shared" si="24"/>
        <v>0</v>
      </c>
      <c r="W41" s="35">
        <f t="shared" si="25"/>
      </c>
      <c r="X41" s="35">
        <f t="shared" si="26"/>
      </c>
      <c r="Y41" s="35">
        <f t="shared" si="27"/>
      </c>
      <c r="Z41" s="35">
        <f t="shared" si="28"/>
      </c>
      <c r="AA41" s="35">
        <f t="shared" si="29"/>
      </c>
    </row>
    <row r="42" spans="1:27" ht="45.75" customHeight="1" hidden="1">
      <c r="A42" s="27"/>
      <c r="B42" s="308"/>
      <c r="C42" s="246"/>
      <c r="D42" s="31" t="s">
        <v>452</v>
      </c>
      <c r="E42" s="42">
        <f>IF($E$37=9,0,IF('1)ターミナル入力シート'!G50="○",1,IF('1)ターミナル入力シート'!G50="-",1,IF('1)ターミナル入力シート'!G50="×",2,0))))</f>
        <v>0</v>
      </c>
      <c r="F42" s="35" t="s">
        <v>288</v>
      </c>
      <c r="G42" s="35" t="s">
        <v>288</v>
      </c>
      <c r="H42" s="35" t="s">
        <v>288</v>
      </c>
      <c r="I42" s="35" t="s">
        <v>288</v>
      </c>
      <c r="J42" s="35" t="s">
        <v>288</v>
      </c>
      <c r="K42" s="35" t="s">
        <v>288</v>
      </c>
      <c r="L42" s="35" t="s">
        <v>288</v>
      </c>
      <c r="M42" s="35" t="s">
        <v>288</v>
      </c>
      <c r="N42" s="35" t="s">
        <v>288</v>
      </c>
      <c r="O42" s="35" t="s">
        <v>288</v>
      </c>
      <c r="R42" s="35">
        <f t="shared" si="20"/>
        <v>0</v>
      </c>
      <c r="S42" s="35">
        <f t="shared" si="21"/>
        <v>0</v>
      </c>
      <c r="T42" s="35">
        <f t="shared" si="22"/>
        <v>0</v>
      </c>
      <c r="U42" s="35">
        <f t="shared" si="23"/>
        <v>0</v>
      </c>
      <c r="V42" s="35">
        <f t="shared" si="24"/>
        <v>0</v>
      </c>
      <c r="W42" s="35">
        <f t="shared" si="25"/>
        <v>0</v>
      </c>
      <c r="X42" s="35">
        <f t="shared" si="26"/>
        <v>0</v>
      </c>
      <c r="Y42" s="35">
        <f t="shared" si="27"/>
        <v>0</v>
      </c>
      <c r="Z42" s="35">
        <f t="shared" si="28"/>
        <v>0</v>
      </c>
      <c r="AA42" s="35">
        <f t="shared" si="29"/>
        <v>0</v>
      </c>
    </row>
    <row r="43" spans="1:27" s="158" customFormat="1" ht="36" customHeight="1" hidden="1">
      <c r="A43" s="27"/>
      <c r="B43" s="245" t="s">
        <v>316</v>
      </c>
      <c r="C43" s="242" t="s">
        <v>107</v>
      </c>
      <c r="D43" s="221" t="s">
        <v>108</v>
      </c>
      <c r="E43" s="220">
        <f>IF('1)ターミナル入力シート'!G54="○",1,IF('1)ターミナル入力シート'!G54="-",9,IF('1)ターミナル入力シート'!G54="×",2,0)))</f>
        <v>0</v>
      </c>
      <c r="F43" s="219"/>
      <c r="G43" s="219"/>
      <c r="H43" s="219"/>
      <c r="I43" s="219"/>
      <c r="J43" s="219"/>
      <c r="K43" s="219"/>
      <c r="L43" s="219"/>
      <c r="M43" s="219"/>
      <c r="N43" s="219"/>
      <c r="O43" s="219"/>
      <c r="R43" s="219">
        <f t="shared" si="20"/>
      </c>
      <c r="S43" s="219">
        <f t="shared" si="21"/>
      </c>
      <c r="T43" s="219">
        <f t="shared" si="22"/>
      </c>
      <c r="U43" s="219">
        <f t="shared" si="23"/>
      </c>
      <c r="V43" s="219">
        <f t="shared" si="24"/>
      </c>
      <c r="W43" s="219">
        <f t="shared" si="25"/>
      </c>
      <c r="X43" s="219">
        <f t="shared" si="26"/>
      </c>
      <c r="Y43" s="219">
        <f t="shared" si="27"/>
      </c>
      <c r="Z43" s="219">
        <f t="shared" si="28"/>
      </c>
      <c r="AA43" s="219">
        <f t="shared" si="29"/>
      </c>
    </row>
    <row r="44" spans="1:27" s="158" customFormat="1" ht="36" customHeight="1" hidden="1">
      <c r="A44" s="27"/>
      <c r="B44" s="309"/>
      <c r="C44" s="246"/>
      <c r="D44" s="91" t="s">
        <v>372</v>
      </c>
      <c r="E44" s="42">
        <f>IF($E$43=9,0,IF('1)ターミナル入力シート'!G55="○",1,IF('1)ターミナル入力シート'!G55="-",9,IF('1)ターミナル入力シート'!G55="×",2,0))))</f>
        <v>0</v>
      </c>
      <c r="F44" s="94" t="s">
        <v>66</v>
      </c>
      <c r="G44" s="36" t="s">
        <v>44</v>
      </c>
      <c r="H44" s="36" t="s">
        <v>66</v>
      </c>
      <c r="I44" s="94" t="s">
        <v>66</v>
      </c>
      <c r="J44" s="36"/>
      <c r="K44" s="36"/>
      <c r="L44" s="36"/>
      <c r="M44" s="36" t="s">
        <v>66</v>
      </c>
      <c r="N44" s="36" t="s">
        <v>44</v>
      </c>
      <c r="O44" s="36"/>
      <c r="R44" s="94">
        <f t="shared" si="20"/>
        <v>0</v>
      </c>
      <c r="S44" s="36">
        <f t="shared" si="21"/>
        <v>0</v>
      </c>
      <c r="T44" s="36">
        <f t="shared" si="22"/>
        <v>0</v>
      </c>
      <c r="U44" s="94">
        <f t="shared" si="23"/>
        <v>0</v>
      </c>
      <c r="V44" s="36">
        <f t="shared" si="24"/>
      </c>
      <c r="W44" s="36">
        <f t="shared" si="25"/>
      </c>
      <c r="X44" s="36">
        <f t="shared" si="26"/>
      </c>
      <c r="Y44" s="36">
        <f t="shared" si="27"/>
        <v>0</v>
      </c>
      <c r="Z44" s="36">
        <f t="shared" si="28"/>
        <v>0</v>
      </c>
      <c r="AA44" s="36">
        <f t="shared" si="29"/>
      </c>
    </row>
    <row r="45" spans="1:27" s="158" customFormat="1" ht="36" customHeight="1" hidden="1">
      <c r="A45" s="27"/>
      <c r="B45" s="309"/>
      <c r="C45" s="246"/>
      <c r="D45" s="95" t="s">
        <v>112</v>
      </c>
      <c r="E45" s="33">
        <f>IF($E$43=9,0,IF('1)ターミナル入力シート'!G56="○",1,IF('1)ターミナル入力シート'!G56="-",9,IF('1)ターミナル入力シート'!G56="×",2,0))))</f>
        <v>0</v>
      </c>
      <c r="F45" s="36"/>
      <c r="G45" s="36" t="s">
        <v>44</v>
      </c>
      <c r="H45" s="36" t="s">
        <v>44</v>
      </c>
      <c r="I45" s="36"/>
      <c r="J45" s="36"/>
      <c r="K45" s="36"/>
      <c r="L45" s="36"/>
      <c r="M45" s="36"/>
      <c r="N45" s="36"/>
      <c r="O45" s="36"/>
      <c r="R45" s="36">
        <f t="shared" si="20"/>
      </c>
      <c r="S45" s="36">
        <f t="shared" si="21"/>
        <v>0</v>
      </c>
      <c r="T45" s="36">
        <f t="shared" si="22"/>
        <v>0</v>
      </c>
      <c r="U45" s="36">
        <f t="shared" si="23"/>
      </c>
      <c r="V45" s="36">
        <f t="shared" si="24"/>
      </c>
      <c r="W45" s="36">
        <f t="shared" si="25"/>
      </c>
      <c r="X45" s="36">
        <f t="shared" si="26"/>
      </c>
      <c r="Y45" s="36">
        <f t="shared" si="27"/>
      </c>
      <c r="Z45" s="36">
        <f t="shared" si="28"/>
      </c>
      <c r="AA45" s="36">
        <f t="shared" si="29"/>
      </c>
    </row>
    <row r="46" spans="1:27" s="158" customFormat="1" ht="36" customHeight="1" hidden="1">
      <c r="A46" s="27"/>
      <c r="B46" s="309"/>
      <c r="C46" s="246"/>
      <c r="D46" s="88" t="s">
        <v>371</v>
      </c>
      <c r="E46" s="33">
        <f>IF($E$43=9,0,IF('1)ターミナル入力シート'!G57="○",1,IF('1)ターミナル入力シート'!G57="-",9,IF('1)ターミナル入力シート'!G57="×",2,0))))</f>
        <v>0</v>
      </c>
      <c r="F46" s="36" t="s">
        <v>103</v>
      </c>
      <c r="G46" s="36"/>
      <c r="H46" s="36"/>
      <c r="I46" s="36"/>
      <c r="J46" s="36" t="s">
        <v>44</v>
      </c>
      <c r="K46" s="36"/>
      <c r="L46" s="36"/>
      <c r="M46" s="36"/>
      <c r="N46" s="36"/>
      <c r="O46" s="36"/>
      <c r="R46" s="36">
        <f t="shared" si="20"/>
        <v>0</v>
      </c>
      <c r="S46" s="36">
        <f t="shared" si="21"/>
      </c>
      <c r="T46" s="36">
        <f t="shared" si="22"/>
      </c>
      <c r="U46" s="36">
        <f t="shared" si="23"/>
      </c>
      <c r="V46" s="36">
        <f t="shared" si="24"/>
        <v>0</v>
      </c>
      <c r="W46" s="36">
        <f t="shared" si="25"/>
      </c>
      <c r="X46" s="36">
        <f t="shared" si="26"/>
      </c>
      <c r="Y46" s="36">
        <f t="shared" si="27"/>
      </c>
      <c r="Z46" s="36">
        <f t="shared" si="28"/>
      </c>
      <c r="AA46" s="36">
        <f t="shared" si="29"/>
      </c>
    </row>
    <row r="47" spans="1:27" ht="36" customHeight="1" hidden="1">
      <c r="A47" s="27"/>
      <c r="B47" s="309"/>
      <c r="C47" s="246"/>
      <c r="D47" s="88" t="s">
        <v>451</v>
      </c>
      <c r="E47" s="33">
        <f>IF($E$43=9,0,IF('1)ターミナル入力シート'!G58="○",1,IF('1)ターミナル入力シート'!G58="-",9,IF('1)ターミナル入力シート'!G58="×",2,0))))</f>
        <v>0</v>
      </c>
      <c r="F47" s="35" t="s">
        <v>44</v>
      </c>
      <c r="G47" s="35"/>
      <c r="H47" s="35" t="s">
        <v>103</v>
      </c>
      <c r="I47" s="35" t="s">
        <v>44</v>
      </c>
      <c r="J47" s="35" t="s">
        <v>103</v>
      </c>
      <c r="K47" s="35"/>
      <c r="L47" s="35"/>
      <c r="M47" s="35" t="s">
        <v>44</v>
      </c>
      <c r="N47" s="35"/>
      <c r="O47" s="35"/>
      <c r="R47" s="35">
        <f t="shared" si="20"/>
        <v>0</v>
      </c>
      <c r="S47" s="35">
        <f t="shared" si="21"/>
      </c>
      <c r="T47" s="35">
        <f t="shared" si="22"/>
        <v>0</v>
      </c>
      <c r="U47" s="35">
        <f t="shared" si="23"/>
        <v>0</v>
      </c>
      <c r="V47" s="35">
        <f t="shared" si="24"/>
        <v>0</v>
      </c>
      <c r="W47" s="35">
        <f t="shared" si="25"/>
      </c>
      <c r="X47" s="35">
        <f t="shared" si="26"/>
      </c>
      <c r="Y47" s="35">
        <f t="shared" si="27"/>
        <v>0</v>
      </c>
      <c r="Z47" s="35">
        <f t="shared" si="28"/>
      </c>
      <c r="AA47" s="35">
        <f t="shared" si="29"/>
      </c>
    </row>
    <row r="48" spans="1:27" ht="42" customHeight="1" hidden="1">
      <c r="A48" s="27"/>
      <c r="B48" s="309"/>
      <c r="C48" s="246"/>
      <c r="D48" s="88" t="s">
        <v>317</v>
      </c>
      <c r="E48" s="42">
        <f>IF($E$43=9,0,IF('1)ターミナル入力シート'!G59="○",1,IF('1)ターミナル入力シート'!G59="-",1,IF('1)ターミナル入力シート'!G59="×",2,0))))</f>
        <v>0</v>
      </c>
      <c r="F48" s="35" t="s">
        <v>103</v>
      </c>
      <c r="G48" s="35" t="s">
        <v>103</v>
      </c>
      <c r="H48" s="35" t="s">
        <v>103</v>
      </c>
      <c r="I48" s="35" t="s">
        <v>103</v>
      </c>
      <c r="J48" s="35" t="s">
        <v>103</v>
      </c>
      <c r="K48" s="35" t="s">
        <v>103</v>
      </c>
      <c r="L48" s="35" t="s">
        <v>103</v>
      </c>
      <c r="M48" s="35" t="s">
        <v>103</v>
      </c>
      <c r="N48" s="35" t="s">
        <v>103</v>
      </c>
      <c r="O48" s="35" t="s">
        <v>103</v>
      </c>
      <c r="R48" s="35">
        <f t="shared" si="20"/>
        <v>0</v>
      </c>
      <c r="S48" s="35">
        <f t="shared" si="21"/>
        <v>0</v>
      </c>
      <c r="T48" s="35">
        <f t="shared" si="22"/>
        <v>0</v>
      </c>
      <c r="U48" s="35">
        <f t="shared" si="23"/>
        <v>0</v>
      </c>
      <c r="V48" s="35">
        <f t="shared" si="24"/>
        <v>0</v>
      </c>
      <c r="W48" s="35">
        <f t="shared" si="25"/>
        <v>0</v>
      </c>
      <c r="X48" s="35">
        <f t="shared" si="26"/>
        <v>0</v>
      </c>
      <c r="Y48" s="35">
        <f t="shared" si="27"/>
        <v>0</v>
      </c>
      <c r="Z48" s="35">
        <f t="shared" si="28"/>
        <v>0</v>
      </c>
      <c r="AA48" s="35">
        <f t="shared" si="29"/>
        <v>0</v>
      </c>
    </row>
    <row r="49" spans="1:27" ht="42" customHeight="1" hidden="1">
      <c r="A49" s="27"/>
      <c r="B49" s="307" t="s">
        <v>320</v>
      </c>
      <c r="C49" s="242" t="s">
        <v>321</v>
      </c>
      <c r="D49" s="221" t="s">
        <v>115</v>
      </c>
      <c r="E49" s="220">
        <f>IF('1)ターミナル入力シート'!G62="○",1,IF('1)ターミナル入力シート'!G62="-",9,IF('1)ターミナル入力シート'!G62="×",2,0)))</f>
        <v>0</v>
      </c>
      <c r="F49" s="219"/>
      <c r="G49" s="219"/>
      <c r="H49" s="219"/>
      <c r="I49" s="219"/>
      <c r="J49" s="219"/>
      <c r="K49" s="219"/>
      <c r="L49" s="219"/>
      <c r="M49" s="219"/>
      <c r="N49" s="219"/>
      <c r="O49" s="219"/>
      <c r="R49" s="219">
        <f t="shared" si="20"/>
      </c>
      <c r="S49" s="219">
        <f t="shared" si="21"/>
      </c>
      <c r="T49" s="219">
        <f t="shared" si="22"/>
      </c>
      <c r="U49" s="219">
        <f t="shared" si="23"/>
      </c>
      <c r="V49" s="219">
        <f t="shared" si="24"/>
      </c>
      <c r="W49" s="219">
        <f t="shared" si="25"/>
      </c>
      <c r="X49" s="219">
        <f t="shared" si="26"/>
      </c>
      <c r="Y49" s="219">
        <f t="shared" si="27"/>
      </c>
      <c r="Z49" s="219">
        <f t="shared" si="28"/>
      </c>
      <c r="AA49" s="219">
        <f t="shared" si="29"/>
      </c>
    </row>
    <row r="50" spans="1:27" ht="36" customHeight="1" hidden="1">
      <c r="A50" s="27"/>
      <c r="B50" s="308"/>
      <c r="C50" s="246"/>
      <c r="D50" s="88" t="s">
        <v>322</v>
      </c>
      <c r="E50" s="33">
        <f>IF($E$49=9,0,IF('1)ターミナル入力シート'!G63="○",1,IF('1)ターミナル入力シート'!G63="-",9,IF('1)ターミナル入力シート'!G63="×",2,0))))</f>
        <v>0</v>
      </c>
      <c r="F50" s="35"/>
      <c r="G50" s="35" t="s">
        <v>44</v>
      </c>
      <c r="H50" s="35" t="s">
        <v>44</v>
      </c>
      <c r="I50" s="35"/>
      <c r="J50" s="35"/>
      <c r="K50" s="35"/>
      <c r="L50" s="35"/>
      <c r="M50" s="35"/>
      <c r="N50" s="35"/>
      <c r="O50" s="35"/>
      <c r="R50" s="35">
        <f t="shared" si="20"/>
      </c>
      <c r="S50" s="35">
        <f t="shared" si="21"/>
        <v>0</v>
      </c>
      <c r="T50" s="35">
        <f t="shared" si="22"/>
        <v>0</v>
      </c>
      <c r="U50" s="35">
        <f t="shared" si="23"/>
      </c>
      <c r="V50" s="35">
        <f t="shared" si="24"/>
      </c>
      <c r="W50" s="35">
        <f t="shared" si="25"/>
      </c>
      <c r="X50" s="35">
        <f t="shared" si="26"/>
      </c>
      <c r="Y50" s="35">
        <f t="shared" si="27"/>
      </c>
      <c r="Z50" s="35">
        <f t="shared" si="28"/>
      </c>
      <c r="AA50" s="35">
        <f t="shared" si="29"/>
      </c>
    </row>
    <row r="51" spans="1:27" ht="36" customHeight="1" hidden="1">
      <c r="A51" s="27"/>
      <c r="B51" s="308"/>
      <c r="C51" s="246"/>
      <c r="D51" s="88" t="s">
        <v>371</v>
      </c>
      <c r="E51" s="33">
        <f>IF($E$49=9,0,IF('1)ターミナル入力シート'!G64="○",1,IF('1)ターミナル入力シート'!G64="-",9,IF('1)ターミナル入力シート'!G64="×",2,0))))</f>
        <v>0</v>
      </c>
      <c r="F51" s="35" t="s">
        <v>44</v>
      </c>
      <c r="G51" s="36"/>
      <c r="H51" s="36"/>
      <c r="I51" s="36"/>
      <c r="J51" s="36" t="s">
        <v>44</v>
      </c>
      <c r="K51" s="36"/>
      <c r="L51" s="36"/>
      <c r="M51" s="36"/>
      <c r="N51" s="36"/>
      <c r="O51" s="36"/>
      <c r="R51" s="35">
        <f t="shared" si="20"/>
        <v>0</v>
      </c>
      <c r="S51" s="36">
        <f t="shared" si="21"/>
      </c>
      <c r="T51" s="36">
        <f t="shared" si="22"/>
      </c>
      <c r="U51" s="36">
        <f t="shared" si="23"/>
      </c>
      <c r="V51" s="36">
        <f t="shared" si="24"/>
        <v>0</v>
      </c>
      <c r="W51" s="36">
        <f t="shared" si="25"/>
      </c>
      <c r="X51" s="36">
        <f t="shared" si="26"/>
      </c>
      <c r="Y51" s="36">
        <f t="shared" si="27"/>
      </c>
      <c r="Z51" s="36">
        <f t="shared" si="28"/>
      </c>
      <c r="AA51" s="36">
        <f t="shared" si="29"/>
      </c>
    </row>
    <row r="52" spans="1:27" ht="36" customHeight="1" hidden="1">
      <c r="A52" s="27"/>
      <c r="B52" s="308"/>
      <c r="C52" s="246"/>
      <c r="D52" s="88" t="s">
        <v>451</v>
      </c>
      <c r="E52" s="33">
        <f>IF($E$49=9,0,IF('1)ターミナル入力シート'!G65="○",1,IF('1)ターミナル入力シート'!G65="-",9,IF('1)ターミナル入力シート'!G65="×",2,0))))</f>
        <v>0</v>
      </c>
      <c r="F52" s="35" t="s">
        <v>44</v>
      </c>
      <c r="G52" s="35"/>
      <c r="H52" s="98" t="s">
        <v>103</v>
      </c>
      <c r="I52" s="35" t="s">
        <v>44</v>
      </c>
      <c r="J52" s="35" t="s">
        <v>103</v>
      </c>
      <c r="K52" s="35"/>
      <c r="L52" s="35"/>
      <c r="M52" s="35" t="s">
        <v>44</v>
      </c>
      <c r="N52" s="35"/>
      <c r="O52" s="35"/>
      <c r="R52" s="35">
        <f t="shared" si="20"/>
        <v>0</v>
      </c>
      <c r="S52" s="35">
        <f t="shared" si="21"/>
      </c>
      <c r="T52" s="98">
        <f t="shared" si="22"/>
        <v>0</v>
      </c>
      <c r="U52" s="35">
        <f t="shared" si="23"/>
        <v>0</v>
      </c>
      <c r="V52" s="35">
        <f t="shared" si="24"/>
        <v>0</v>
      </c>
      <c r="W52" s="35">
        <f t="shared" si="25"/>
      </c>
      <c r="X52" s="35">
        <f t="shared" si="26"/>
      </c>
      <c r="Y52" s="35">
        <f t="shared" si="27"/>
        <v>0</v>
      </c>
      <c r="Z52" s="35">
        <f t="shared" si="28"/>
      </c>
      <c r="AA52" s="35">
        <f t="shared" si="29"/>
      </c>
    </row>
    <row r="53" spans="1:27" ht="36" customHeight="1" hidden="1">
      <c r="A53" s="27"/>
      <c r="B53" s="308"/>
      <c r="C53" s="246"/>
      <c r="D53" s="88" t="s">
        <v>117</v>
      </c>
      <c r="E53" s="33">
        <f>IF($E$49=9,0,IF('1)ターミナル入力シート'!G66="○",1,IF('1)ターミナル入力シート'!G66="-",9,IF('1)ターミナル入力シート'!G66="×",2,0))))</f>
        <v>0</v>
      </c>
      <c r="F53" s="35"/>
      <c r="G53" s="35"/>
      <c r="H53" s="35"/>
      <c r="I53" s="35"/>
      <c r="J53" s="35" t="s">
        <v>44</v>
      </c>
      <c r="K53" s="35"/>
      <c r="L53" s="35"/>
      <c r="M53" s="35"/>
      <c r="N53" s="35"/>
      <c r="O53" s="35"/>
      <c r="R53" s="35">
        <f t="shared" si="20"/>
      </c>
      <c r="S53" s="35">
        <f t="shared" si="21"/>
      </c>
      <c r="T53" s="35">
        <f t="shared" si="22"/>
      </c>
      <c r="U53" s="35">
        <f t="shared" si="23"/>
      </c>
      <c r="V53" s="35">
        <f t="shared" si="24"/>
        <v>0</v>
      </c>
      <c r="W53" s="35">
        <f t="shared" si="25"/>
      </c>
      <c r="X53" s="35">
        <f t="shared" si="26"/>
      </c>
      <c r="Y53" s="35">
        <f t="shared" si="27"/>
      </c>
      <c r="Z53" s="35">
        <f t="shared" si="28"/>
      </c>
      <c r="AA53" s="35">
        <f t="shared" si="29"/>
      </c>
    </row>
    <row r="54" spans="1:27" ht="40.5" customHeight="1" hidden="1">
      <c r="A54" s="27"/>
      <c r="B54" s="308"/>
      <c r="C54" s="246"/>
      <c r="D54" s="88" t="s">
        <v>317</v>
      </c>
      <c r="E54" s="42">
        <f>IF($E$49=9,0,IF('1)ターミナル入力シート'!G67="○",1,IF('1)ターミナル入力シート'!G67="-",1,IF('1)ターミナル入力シート'!G67="×",2,0))))</f>
        <v>0</v>
      </c>
      <c r="F54" s="35" t="s">
        <v>103</v>
      </c>
      <c r="G54" s="35" t="s">
        <v>103</v>
      </c>
      <c r="H54" s="35" t="s">
        <v>103</v>
      </c>
      <c r="I54" s="35" t="s">
        <v>103</v>
      </c>
      <c r="J54" s="35" t="s">
        <v>103</v>
      </c>
      <c r="K54" s="35" t="s">
        <v>103</v>
      </c>
      <c r="L54" s="35" t="s">
        <v>103</v>
      </c>
      <c r="M54" s="35" t="s">
        <v>103</v>
      </c>
      <c r="N54" s="35" t="s">
        <v>103</v>
      </c>
      <c r="O54" s="35" t="s">
        <v>103</v>
      </c>
      <c r="R54" s="35">
        <f t="shared" si="20"/>
        <v>0</v>
      </c>
      <c r="S54" s="35">
        <f t="shared" si="21"/>
        <v>0</v>
      </c>
      <c r="T54" s="35">
        <f t="shared" si="22"/>
        <v>0</v>
      </c>
      <c r="U54" s="35">
        <f t="shared" si="23"/>
        <v>0</v>
      </c>
      <c r="V54" s="35">
        <f t="shared" si="24"/>
        <v>0</v>
      </c>
      <c r="W54" s="35">
        <f t="shared" si="25"/>
        <v>0</v>
      </c>
      <c r="X54" s="35">
        <f t="shared" si="26"/>
        <v>0</v>
      </c>
      <c r="Y54" s="35">
        <f t="shared" si="27"/>
        <v>0</v>
      </c>
      <c r="Z54" s="35">
        <f t="shared" si="28"/>
        <v>0</v>
      </c>
      <c r="AA54" s="35">
        <f t="shared" si="29"/>
        <v>0</v>
      </c>
    </row>
    <row r="55" spans="1:27" ht="42" customHeight="1" hidden="1">
      <c r="A55" s="27"/>
      <c r="B55" s="308"/>
      <c r="C55" s="246"/>
      <c r="D55" s="88" t="s">
        <v>325</v>
      </c>
      <c r="E55" s="42">
        <f>IF($E$49=9,0,IF('1)ターミナル入力シート'!G68="○",1,IF('1)ターミナル入力シート'!G68="-",1,IF('1)ターミナル入力シート'!G68="×",2,0))))</f>
        <v>0</v>
      </c>
      <c r="F55" s="94" t="s">
        <v>103</v>
      </c>
      <c r="G55" s="36" t="s">
        <v>44</v>
      </c>
      <c r="H55" s="36" t="s">
        <v>103</v>
      </c>
      <c r="I55" s="36"/>
      <c r="J55" s="94" t="s">
        <v>103</v>
      </c>
      <c r="K55" s="36"/>
      <c r="L55" s="36"/>
      <c r="M55" s="36"/>
      <c r="N55" s="94" t="s">
        <v>103</v>
      </c>
      <c r="O55" s="36"/>
      <c r="R55" s="94">
        <f t="shared" si="20"/>
        <v>0</v>
      </c>
      <c r="S55" s="36">
        <f t="shared" si="21"/>
        <v>0</v>
      </c>
      <c r="T55" s="36">
        <f t="shared" si="22"/>
        <v>0</v>
      </c>
      <c r="U55" s="36">
        <f t="shared" si="23"/>
      </c>
      <c r="V55" s="94">
        <f t="shared" si="24"/>
        <v>0</v>
      </c>
      <c r="W55" s="36">
        <f t="shared" si="25"/>
      </c>
      <c r="X55" s="36">
        <f t="shared" si="26"/>
      </c>
      <c r="Y55" s="36">
        <f t="shared" si="27"/>
      </c>
      <c r="Z55" s="94">
        <f t="shared" si="28"/>
        <v>0</v>
      </c>
      <c r="AA55" s="36">
        <f t="shared" si="29"/>
      </c>
    </row>
    <row r="56" spans="1:27" ht="42.75" customHeight="1" hidden="1">
      <c r="A56" s="55"/>
      <c r="B56" s="244" t="s">
        <v>327</v>
      </c>
      <c r="C56" s="242" t="s">
        <v>68</v>
      </c>
      <c r="D56" s="65" t="s">
        <v>118</v>
      </c>
      <c r="E56" s="67">
        <f>IF('1)ターミナル入力シート'!G70="○",1,IF('1)ターミナル入力シート'!G70="-",9,IF('1)ターミナル入力シート'!G70="×",2,0)))</f>
        <v>0</v>
      </c>
      <c r="F56" s="35"/>
      <c r="G56" s="35"/>
      <c r="H56" s="35"/>
      <c r="I56" s="35"/>
      <c r="J56" s="35" t="s">
        <v>44</v>
      </c>
      <c r="K56" s="35"/>
      <c r="L56" s="35"/>
      <c r="M56" s="35"/>
      <c r="N56" s="35"/>
      <c r="O56" s="35"/>
      <c r="R56" s="35">
        <f t="shared" si="20"/>
      </c>
      <c r="S56" s="35">
        <f t="shared" si="21"/>
      </c>
      <c r="T56" s="35">
        <f t="shared" si="22"/>
      </c>
      <c r="U56" s="35">
        <f t="shared" si="23"/>
      </c>
      <c r="V56" s="35">
        <f t="shared" si="24"/>
        <v>0</v>
      </c>
      <c r="W56" s="35">
        <f t="shared" si="25"/>
      </c>
      <c r="X56" s="35">
        <f t="shared" si="26"/>
      </c>
      <c r="Y56" s="35">
        <f t="shared" si="27"/>
      </c>
      <c r="Z56" s="35">
        <f t="shared" si="28"/>
      </c>
      <c r="AA56" s="35">
        <f t="shared" si="29"/>
      </c>
    </row>
    <row r="57" spans="1:27" ht="36" customHeight="1" hidden="1">
      <c r="A57" s="84"/>
      <c r="B57" s="244" t="s">
        <v>291</v>
      </c>
      <c r="C57" s="242" t="s">
        <v>292</v>
      </c>
      <c r="D57" s="201" t="s">
        <v>306</v>
      </c>
      <c r="E57" s="203">
        <f>IF($E$25&gt;1,0,IF('1)ターミナル入力シート'!G31="○",1,IF('1)ターミナル入力シート'!G31="-",9,IF('1)ターミナル入力シート'!G31="×",2,0))))</f>
        <v>0</v>
      </c>
      <c r="F57" s="229" t="s">
        <v>445</v>
      </c>
      <c r="G57" s="229" t="s">
        <v>445</v>
      </c>
      <c r="H57" s="229" t="s">
        <v>445</v>
      </c>
      <c r="I57" s="229" t="s">
        <v>445</v>
      </c>
      <c r="J57" s="229"/>
      <c r="K57" s="229"/>
      <c r="L57" s="229"/>
      <c r="M57" s="229" t="s">
        <v>445</v>
      </c>
      <c r="N57" s="229" t="s">
        <v>445</v>
      </c>
      <c r="O57" s="229"/>
      <c r="R57" s="229">
        <f aca="true" t="shared" si="30" ref="R57:R65">IF(F57="◇",$E57,"")</f>
        <v>0</v>
      </c>
      <c r="S57" s="229">
        <f aca="true" t="shared" si="31" ref="S57:S65">IF(G57="◇",$E57,"")</f>
        <v>0</v>
      </c>
      <c r="T57" s="229">
        <f aca="true" t="shared" si="32" ref="T57:T65">IF(H57="◇",$E57,"")</f>
        <v>0</v>
      </c>
      <c r="U57" s="229">
        <f aca="true" t="shared" si="33" ref="U57:U65">IF(I57="◇",$E57,"")</f>
        <v>0</v>
      </c>
      <c r="V57" s="229">
        <f aca="true" t="shared" si="34" ref="V57:V65">IF(J57="◇",$E57,"")</f>
      </c>
      <c r="W57" s="229">
        <f aca="true" t="shared" si="35" ref="W57:W65">IF(K57="◇",$E57,"")</f>
      </c>
      <c r="X57" s="229">
        <f aca="true" t="shared" si="36" ref="X57:X65">IF(L57="◇",$E57,"")</f>
      </c>
      <c r="Y57" s="229">
        <f aca="true" t="shared" si="37" ref="Y57:Y65">IF(M57="◇",$E57,"")</f>
        <v>0</v>
      </c>
      <c r="Z57" s="229">
        <f aca="true" t="shared" si="38" ref="Z57:Z65">IF(N57="◇",$E57,"")</f>
        <v>0</v>
      </c>
      <c r="AA57" s="229">
        <f aca="true" t="shared" si="39" ref="AA57:AA65">IF(O57="◇",$E57,"")</f>
      </c>
    </row>
    <row r="58" spans="1:27" ht="54.75" customHeight="1" hidden="1">
      <c r="A58" s="55"/>
      <c r="B58" s="259" t="s">
        <v>296</v>
      </c>
      <c r="C58" s="260" t="s">
        <v>297</v>
      </c>
      <c r="D58" s="201" t="s">
        <v>446</v>
      </c>
      <c r="E58" s="213">
        <f>IF($E$25&gt;1,0,IF('1)ターミナル入力シート'!G35="○",1,IF('1)ターミナル入力シート'!G35="-",9,IF('1)ターミナル入力シート'!G35="×",2,0))))</f>
        <v>0</v>
      </c>
      <c r="F58" s="229"/>
      <c r="G58" s="229"/>
      <c r="H58" s="229"/>
      <c r="I58" s="229"/>
      <c r="J58" s="229" t="s">
        <v>447</v>
      </c>
      <c r="K58" s="229"/>
      <c r="L58" s="229"/>
      <c r="M58" s="229"/>
      <c r="N58" s="229"/>
      <c r="O58" s="229"/>
      <c r="R58" s="229">
        <f t="shared" si="30"/>
      </c>
      <c r="S58" s="229">
        <f t="shared" si="31"/>
      </c>
      <c r="T58" s="229">
        <f t="shared" si="32"/>
      </c>
      <c r="U58" s="229">
        <f t="shared" si="33"/>
      </c>
      <c r="V58" s="229">
        <f t="shared" si="34"/>
        <v>0</v>
      </c>
      <c r="W58" s="229">
        <f t="shared" si="35"/>
      </c>
      <c r="X58" s="229">
        <f t="shared" si="36"/>
      </c>
      <c r="Y58" s="229">
        <f t="shared" si="37"/>
      </c>
      <c r="Z58" s="229">
        <f t="shared" si="38"/>
      </c>
      <c r="AA58" s="229">
        <f t="shared" si="39"/>
      </c>
    </row>
    <row r="59" spans="1:27" ht="36" customHeight="1" hidden="1">
      <c r="A59" s="27"/>
      <c r="B59" s="307" t="s">
        <v>333</v>
      </c>
      <c r="C59" s="242" t="s">
        <v>449</v>
      </c>
      <c r="D59" s="201" t="s">
        <v>453</v>
      </c>
      <c r="E59" s="203">
        <f>IF($E$37=9,0,IF('1)ターミナル入力シート'!G51="○",1,IF('1)ターミナル入力シート'!G51="-",9,IF('1)ターミナル入力シート'!G51="×",2,0))))</f>
        <v>0</v>
      </c>
      <c r="F59" s="229"/>
      <c r="G59" s="229" t="s">
        <v>454</v>
      </c>
      <c r="H59" s="229"/>
      <c r="I59" s="229"/>
      <c r="J59" s="229"/>
      <c r="K59" s="229"/>
      <c r="L59" s="229"/>
      <c r="M59" s="229"/>
      <c r="N59" s="229"/>
      <c r="O59" s="229"/>
      <c r="R59" s="229">
        <f t="shared" si="30"/>
      </c>
      <c r="S59" s="229">
        <f t="shared" si="31"/>
        <v>0</v>
      </c>
      <c r="T59" s="229">
        <f t="shared" si="32"/>
      </c>
      <c r="U59" s="229">
        <f t="shared" si="33"/>
      </c>
      <c r="V59" s="229">
        <f t="shared" si="34"/>
      </c>
      <c r="W59" s="229">
        <f t="shared" si="35"/>
      </c>
      <c r="X59" s="229">
        <f t="shared" si="36"/>
      </c>
      <c r="Y59" s="229">
        <f t="shared" si="37"/>
      </c>
      <c r="Z59" s="229">
        <f t="shared" si="38"/>
      </c>
      <c r="AA59" s="229">
        <f t="shared" si="39"/>
      </c>
    </row>
    <row r="60" spans="1:27" ht="36" customHeight="1" hidden="1">
      <c r="A60" s="27"/>
      <c r="B60" s="307" t="s">
        <v>333</v>
      </c>
      <c r="C60" s="242" t="s">
        <v>449</v>
      </c>
      <c r="D60" s="210" t="s">
        <v>314</v>
      </c>
      <c r="E60" s="203">
        <f>IF($E$37=9,0,IF('1)ターミナル入力シート'!G52="○",1,IF('1)ターミナル入力シート'!G52="-",9,IF('1)ターミナル入力シート'!G52="×",2,0))))</f>
        <v>0</v>
      </c>
      <c r="F60" s="229"/>
      <c r="G60" s="229" t="s">
        <v>454</v>
      </c>
      <c r="H60" s="229" t="s">
        <v>454</v>
      </c>
      <c r="I60" s="229"/>
      <c r="J60" s="229"/>
      <c r="K60" s="229"/>
      <c r="L60" s="229"/>
      <c r="M60" s="229"/>
      <c r="N60" s="229"/>
      <c r="O60" s="229"/>
      <c r="R60" s="229">
        <f t="shared" si="30"/>
      </c>
      <c r="S60" s="229">
        <f t="shared" si="31"/>
        <v>0</v>
      </c>
      <c r="T60" s="229">
        <f t="shared" si="32"/>
        <v>0</v>
      </c>
      <c r="U60" s="229">
        <f t="shared" si="33"/>
      </c>
      <c r="V60" s="229">
        <f t="shared" si="34"/>
      </c>
      <c r="W60" s="229">
        <f t="shared" si="35"/>
      </c>
      <c r="X60" s="229">
        <f t="shared" si="36"/>
      </c>
      <c r="Y60" s="229">
        <f t="shared" si="37"/>
      </c>
      <c r="Z60" s="229">
        <f t="shared" si="38"/>
      </c>
      <c r="AA60" s="229">
        <f t="shared" si="39"/>
      </c>
    </row>
    <row r="61" spans="1:27" ht="36" customHeight="1" hidden="1">
      <c r="A61" s="27"/>
      <c r="B61" s="307" t="s">
        <v>333</v>
      </c>
      <c r="C61" s="242" t="s">
        <v>449</v>
      </c>
      <c r="D61" s="201" t="s">
        <v>455</v>
      </c>
      <c r="E61" s="203">
        <f>IF($E$37=9,0,IF('1)ターミナル入力シート'!G53="○",1,IF('1)ターミナル入力シート'!G53="-",9,IF('1)ターミナル入力シート'!G53="×",2,0))))</f>
        <v>0</v>
      </c>
      <c r="F61" s="229" t="s">
        <v>456</v>
      </c>
      <c r="G61" s="229" t="s">
        <v>456</v>
      </c>
      <c r="H61" s="229" t="s">
        <v>456</v>
      </c>
      <c r="I61" s="229" t="s">
        <v>456</v>
      </c>
      <c r="J61" s="229" t="s">
        <v>456</v>
      </c>
      <c r="K61" s="229" t="s">
        <v>456</v>
      </c>
      <c r="L61" s="229" t="s">
        <v>456</v>
      </c>
      <c r="M61" s="229" t="s">
        <v>456</v>
      </c>
      <c r="N61" s="229" t="s">
        <v>456</v>
      </c>
      <c r="O61" s="229" t="s">
        <v>456</v>
      </c>
      <c r="R61" s="229">
        <f t="shared" si="30"/>
        <v>0</v>
      </c>
      <c r="S61" s="229">
        <f t="shared" si="31"/>
        <v>0</v>
      </c>
      <c r="T61" s="229">
        <f t="shared" si="32"/>
        <v>0</v>
      </c>
      <c r="U61" s="229">
        <f t="shared" si="33"/>
        <v>0</v>
      </c>
      <c r="V61" s="229">
        <f t="shared" si="34"/>
        <v>0</v>
      </c>
      <c r="W61" s="229">
        <f t="shared" si="35"/>
        <v>0</v>
      </c>
      <c r="X61" s="229">
        <f t="shared" si="36"/>
        <v>0</v>
      </c>
      <c r="Y61" s="229">
        <f t="shared" si="37"/>
        <v>0</v>
      </c>
      <c r="Z61" s="229">
        <f t="shared" si="38"/>
        <v>0</v>
      </c>
      <c r="AA61" s="229">
        <f t="shared" si="39"/>
        <v>0</v>
      </c>
    </row>
    <row r="62" spans="1:27" ht="36" customHeight="1" hidden="1">
      <c r="A62" s="27"/>
      <c r="B62" s="245" t="s">
        <v>316</v>
      </c>
      <c r="C62" s="242" t="s">
        <v>107</v>
      </c>
      <c r="D62" s="201" t="s">
        <v>319</v>
      </c>
      <c r="E62" s="203">
        <f>IF($E$43=9,0,IF('1)ターミナル入力シート'!G60="○",1,IF('1)ターミナル入力シート'!G60="-",9,IF('1)ターミナル入力シート'!G60="×",2,0))))</f>
        <v>0</v>
      </c>
      <c r="F62" s="229"/>
      <c r="G62" s="229" t="s">
        <v>454</v>
      </c>
      <c r="H62" s="229"/>
      <c r="I62" s="229"/>
      <c r="J62" s="229"/>
      <c r="K62" s="229"/>
      <c r="L62" s="229"/>
      <c r="M62" s="229"/>
      <c r="N62" s="229"/>
      <c r="O62" s="229"/>
      <c r="R62" s="229">
        <f t="shared" si="30"/>
      </c>
      <c r="S62" s="229">
        <f t="shared" si="31"/>
        <v>0</v>
      </c>
      <c r="T62" s="229">
        <f t="shared" si="32"/>
      </c>
      <c r="U62" s="229">
        <f t="shared" si="33"/>
      </c>
      <c r="V62" s="229">
        <f t="shared" si="34"/>
      </c>
      <c r="W62" s="229">
        <f t="shared" si="35"/>
      </c>
      <c r="X62" s="229">
        <f t="shared" si="36"/>
      </c>
      <c r="Y62" s="229">
        <f t="shared" si="37"/>
      </c>
      <c r="Z62" s="229">
        <f t="shared" si="38"/>
      </c>
      <c r="AA62" s="229">
        <f t="shared" si="39"/>
      </c>
    </row>
    <row r="63" spans="1:27" ht="36" customHeight="1" hidden="1">
      <c r="A63" s="27"/>
      <c r="B63" s="245" t="s">
        <v>316</v>
      </c>
      <c r="C63" s="242" t="s">
        <v>107</v>
      </c>
      <c r="D63" s="210" t="s">
        <v>314</v>
      </c>
      <c r="E63" s="203">
        <f>IF($E$43=9,0,IF('1)ターミナル入力シート'!G61="○",1,IF('1)ターミナル入力シート'!G61="-",9,IF('1)ターミナル入力シート'!G61="×",2,0))))</f>
        <v>0</v>
      </c>
      <c r="F63" s="229"/>
      <c r="G63" s="229" t="s">
        <v>454</v>
      </c>
      <c r="H63" s="229" t="s">
        <v>454</v>
      </c>
      <c r="I63" s="229"/>
      <c r="J63" s="229"/>
      <c r="K63" s="229"/>
      <c r="L63" s="229"/>
      <c r="M63" s="229"/>
      <c r="N63" s="229"/>
      <c r="O63" s="229"/>
      <c r="R63" s="229">
        <f t="shared" si="30"/>
      </c>
      <c r="S63" s="229">
        <f t="shared" si="31"/>
        <v>0</v>
      </c>
      <c r="T63" s="229">
        <f t="shared" si="32"/>
        <v>0</v>
      </c>
      <c r="U63" s="229">
        <f t="shared" si="33"/>
      </c>
      <c r="V63" s="229">
        <f t="shared" si="34"/>
      </c>
      <c r="W63" s="229">
        <f t="shared" si="35"/>
      </c>
      <c r="X63" s="229">
        <f t="shared" si="36"/>
      </c>
      <c r="Y63" s="229">
        <f t="shared" si="37"/>
      </c>
      <c r="Z63" s="229">
        <f t="shared" si="38"/>
      </c>
      <c r="AA63" s="229">
        <f t="shared" si="39"/>
      </c>
    </row>
    <row r="64" spans="1:27" ht="36" customHeight="1" hidden="1">
      <c r="A64" s="27"/>
      <c r="B64" s="307" t="s">
        <v>320</v>
      </c>
      <c r="C64" s="242" t="s">
        <v>321</v>
      </c>
      <c r="D64" s="201" t="s">
        <v>319</v>
      </c>
      <c r="E64" s="203">
        <f>IF($E$49=9,0,IF('1)ターミナル入力シート'!G69="○",1,IF('1)ターミナル入力シート'!G69="-",9,IF('1)ターミナル入力シート'!G69="×",2,0))))</f>
        <v>0</v>
      </c>
      <c r="F64" s="229"/>
      <c r="G64" s="229" t="s">
        <v>454</v>
      </c>
      <c r="H64" s="229"/>
      <c r="I64" s="229"/>
      <c r="J64" s="229"/>
      <c r="K64" s="229"/>
      <c r="L64" s="229"/>
      <c r="M64" s="229"/>
      <c r="N64" s="229"/>
      <c r="O64" s="229"/>
      <c r="R64" s="229">
        <f t="shared" si="30"/>
      </c>
      <c r="S64" s="229">
        <f t="shared" si="31"/>
        <v>0</v>
      </c>
      <c r="T64" s="229">
        <f t="shared" si="32"/>
      </c>
      <c r="U64" s="229">
        <f t="shared" si="33"/>
      </c>
      <c r="V64" s="229">
        <f t="shared" si="34"/>
      </c>
      <c r="W64" s="229">
        <f t="shared" si="35"/>
      </c>
      <c r="X64" s="229">
        <f t="shared" si="36"/>
      </c>
      <c r="Y64" s="229">
        <f t="shared" si="37"/>
      </c>
      <c r="Z64" s="229">
        <f t="shared" si="38"/>
      </c>
      <c r="AA64" s="229">
        <f t="shared" si="39"/>
      </c>
    </row>
    <row r="65" spans="1:27" ht="36" customHeight="1" hidden="1" thickBot="1">
      <c r="A65" s="55"/>
      <c r="B65" s="314" t="s">
        <v>327</v>
      </c>
      <c r="C65" s="63" t="s">
        <v>68</v>
      </c>
      <c r="D65" s="201" t="s">
        <v>303</v>
      </c>
      <c r="E65" s="207">
        <f>IF($E$56=2,0,IF('1)ターミナル入力シート'!G71="○",1,IF('1)ターミナル入力シート'!G71="-",9,IF('1)ターミナル入力シート'!G71="×",2,0))))</f>
        <v>0</v>
      </c>
      <c r="F65" s="229"/>
      <c r="G65" s="229"/>
      <c r="H65" s="229"/>
      <c r="I65" s="229"/>
      <c r="J65" s="229" t="s">
        <v>448</v>
      </c>
      <c r="K65" s="229"/>
      <c r="L65" s="229"/>
      <c r="M65" s="229"/>
      <c r="N65" s="229"/>
      <c r="O65" s="229"/>
      <c r="R65" s="229">
        <f t="shared" si="30"/>
      </c>
      <c r="S65" s="229">
        <f t="shared" si="31"/>
      </c>
      <c r="T65" s="229">
        <f t="shared" si="32"/>
      </c>
      <c r="U65" s="229">
        <f t="shared" si="33"/>
      </c>
      <c r="V65" s="229">
        <f t="shared" si="34"/>
        <v>0</v>
      </c>
      <c r="W65" s="229">
        <f t="shared" si="35"/>
      </c>
      <c r="X65" s="229">
        <f t="shared" si="36"/>
      </c>
      <c r="Y65" s="229">
        <f t="shared" si="37"/>
      </c>
      <c r="Z65" s="229">
        <f t="shared" si="38"/>
      </c>
      <c r="AA65" s="229">
        <f t="shared" si="39"/>
      </c>
    </row>
    <row r="66" spans="1:27" s="158" customFormat="1" ht="17.25" hidden="1">
      <c r="A66" s="55"/>
      <c r="B66" s="267"/>
      <c r="C66" s="268"/>
      <c r="D66" s="72"/>
      <c r="E66" s="132"/>
      <c r="F66" s="269"/>
      <c r="G66" s="269"/>
      <c r="H66" s="269"/>
      <c r="I66" s="269"/>
      <c r="J66" s="269"/>
      <c r="K66" s="269"/>
      <c r="L66" s="269"/>
      <c r="M66" s="269"/>
      <c r="N66" s="269"/>
      <c r="O66" s="269"/>
      <c r="Q66" s="270" t="s">
        <v>473</v>
      </c>
      <c r="R66" s="271">
        <f>COUNTIF(R25:R56,1)</f>
        <v>0</v>
      </c>
      <c r="S66" s="271">
        <f aca="true" t="shared" si="40" ref="S66:AA66">COUNTIF(S25:S56,1)</f>
        <v>0</v>
      </c>
      <c r="T66" s="271">
        <f t="shared" si="40"/>
        <v>0</v>
      </c>
      <c r="U66" s="271">
        <f t="shared" si="40"/>
        <v>0</v>
      </c>
      <c r="V66" s="271">
        <f t="shared" si="40"/>
        <v>0</v>
      </c>
      <c r="W66" s="271">
        <f t="shared" si="40"/>
        <v>0</v>
      </c>
      <c r="X66" s="271">
        <f t="shared" si="40"/>
        <v>0</v>
      </c>
      <c r="Y66" s="271">
        <f t="shared" si="40"/>
        <v>0</v>
      </c>
      <c r="Z66" s="271">
        <f t="shared" si="40"/>
        <v>0</v>
      </c>
      <c r="AA66" s="271">
        <f t="shared" si="40"/>
        <v>0</v>
      </c>
    </row>
    <row r="67" spans="1:27" s="158" customFormat="1" ht="17.25" hidden="1">
      <c r="A67" s="55"/>
      <c r="B67" s="267"/>
      <c r="C67" s="268"/>
      <c r="D67" s="72"/>
      <c r="E67" s="132"/>
      <c r="F67" s="269"/>
      <c r="G67" s="269"/>
      <c r="H67" s="269"/>
      <c r="I67" s="269"/>
      <c r="J67" s="269"/>
      <c r="K67" s="269"/>
      <c r="L67" s="269"/>
      <c r="M67" s="269"/>
      <c r="N67" s="269"/>
      <c r="O67" s="269"/>
      <c r="Q67" s="270" t="s">
        <v>474</v>
      </c>
      <c r="R67" s="271">
        <f>COUNTIF(R25:R56,2)</f>
        <v>0</v>
      </c>
      <c r="S67" s="271">
        <f aca="true" t="shared" si="41" ref="S67:AA67">COUNTIF(S25:S56,2)</f>
        <v>0</v>
      </c>
      <c r="T67" s="271">
        <f t="shared" si="41"/>
        <v>0</v>
      </c>
      <c r="U67" s="271">
        <f t="shared" si="41"/>
        <v>0</v>
      </c>
      <c r="V67" s="271">
        <f t="shared" si="41"/>
        <v>0</v>
      </c>
      <c r="W67" s="271">
        <f t="shared" si="41"/>
        <v>0</v>
      </c>
      <c r="X67" s="271">
        <f t="shared" si="41"/>
        <v>0</v>
      </c>
      <c r="Y67" s="271">
        <f t="shared" si="41"/>
        <v>0</v>
      </c>
      <c r="Z67" s="271">
        <f t="shared" si="41"/>
        <v>0</v>
      </c>
      <c r="AA67" s="271">
        <f t="shared" si="41"/>
        <v>0</v>
      </c>
    </row>
    <row r="68" spans="1:27" s="158" customFormat="1" ht="17.25" hidden="1">
      <c r="A68" s="55"/>
      <c r="B68" s="267"/>
      <c r="C68" s="268"/>
      <c r="D68" s="72"/>
      <c r="E68" s="132"/>
      <c r="F68" s="269"/>
      <c r="G68" s="269"/>
      <c r="H68" s="269"/>
      <c r="I68" s="269"/>
      <c r="J68" s="269"/>
      <c r="K68" s="269"/>
      <c r="L68" s="269"/>
      <c r="M68" s="269"/>
      <c r="N68" s="269"/>
      <c r="O68" s="269"/>
      <c r="Q68" s="272" t="s">
        <v>475</v>
      </c>
      <c r="R68" s="273">
        <f>COUNTIF(R57:R65,1)</f>
        <v>0</v>
      </c>
      <c r="S68" s="273">
        <f aca="true" t="shared" si="42" ref="S68:AA68">COUNTIF(S57:S65,1)</f>
        <v>0</v>
      </c>
      <c r="T68" s="273">
        <f t="shared" si="42"/>
        <v>0</v>
      </c>
      <c r="U68" s="273">
        <f t="shared" si="42"/>
        <v>0</v>
      </c>
      <c r="V68" s="273">
        <f t="shared" si="42"/>
        <v>0</v>
      </c>
      <c r="W68" s="273">
        <f t="shared" si="42"/>
        <v>0</v>
      </c>
      <c r="X68" s="273">
        <f t="shared" si="42"/>
        <v>0</v>
      </c>
      <c r="Y68" s="273">
        <f t="shared" si="42"/>
        <v>0</v>
      </c>
      <c r="Z68" s="273">
        <f t="shared" si="42"/>
        <v>0</v>
      </c>
      <c r="AA68" s="273">
        <f t="shared" si="42"/>
        <v>0</v>
      </c>
    </row>
    <row r="69" spans="1:27" s="158" customFormat="1" ht="5.25" customHeight="1" hidden="1">
      <c r="A69" s="69"/>
      <c r="B69" s="70"/>
      <c r="C69" s="71"/>
      <c r="D69" s="72"/>
      <c r="E69" s="74"/>
      <c r="F69" s="77"/>
      <c r="G69" s="77"/>
      <c r="H69" s="77"/>
      <c r="I69" s="77"/>
      <c r="J69" s="77"/>
      <c r="K69" s="77"/>
      <c r="L69" s="77"/>
      <c r="M69" s="77"/>
      <c r="N69" s="77"/>
      <c r="O69" s="77"/>
      <c r="R69" s="77"/>
      <c r="S69" s="77"/>
      <c r="T69" s="77"/>
      <c r="U69" s="77"/>
      <c r="V69" s="77"/>
      <c r="W69" s="77"/>
      <c r="X69" s="77"/>
      <c r="Y69" s="77"/>
      <c r="Z69" s="77"/>
      <c r="AA69" s="77"/>
    </row>
    <row r="70" spans="1:27" s="151" customFormat="1" ht="25.5" hidden="1">
      <c r="A70" s="12" t="s">
        <v>120</v>
      </c>
      <c r="B70" s="13"/>
      <c r="C70" s="8"/>
      <c r="D70" s="14"/>
      <c r="E70" s="99"/>
      <c r="F70" s="100"/>
      <c r="G70" s="100"/>
      <c r="H70" s="100"/>
      <c r="I70" s="100"/>
      <c r="J70" s="100"/>
      <c r="K70" s="101"/>
      <c r="L70" s="101"/>
      <c r="M70" s="101"/>
      <c r="N70" s="101"/>
      <c r="O70" s="101"/>
      <c r="R70" s="100"/>
      <c r="S70" s="100"/>
      <c r="T70" s="100"/>
      <c r="U70" s="100"/>
      <c r="V70" s="100"/>
      <c r="W70" s="101"/>
      <c r="X70" s="101"/>
      <c r="Y70" s="101"/>
      <c r="Z70" s="101"/>
      <c r="AA70" s="101"/>
    </row>
    <row r="71" spans="1:27" s="151" customFormat="1" ht="25.5" hidden="1">
      <c r="A71" s="18"/>
      <c r="B71" s="178" t="s">
        <v>383</v>
      </c>
      <c r="C71" s="102"/>
      <c r="D71" s="103"/>
      <c r="E71" s="177"/>
      <c r="F71" s="100"/>
      <c r="G71" s="100"/>
      <c r="H71" s="100"/>
      <c r="I71" s="100"/>
      <c r="J71" s="100"/>
      <c r="K71" s="101"/>
      <c r="L71" s="101"/>
      <c r="M71" s="101"/>
      <c r="N71" s="101"/>
      <c r="O71" s="101"/>
      <c r="Q71" s="261" t="s">
        <v>470</v>
      </c>
      <c r="R71" s="262">
        <f>COUNTIF(R73:R79,1)+COUNTIF(R73:R79,2)</f>
        <v>0</v>
      </c>
      <c r="S71" s="262">
        <f aca="true" t="shared" si="43" ref="S71:AA71">COUNTIF(S73:S79,1)+COUNTIF(S73:S79,2)</f>
        <v>0</v>
      </c>
      <c r="T71" s="262">
        <f t="shared" si="43"/>
        <v>0</v>
      </c>
      <c r="U71" s="262">
        <f t="shared" si="43"/>
        <v>0</v>
      </c>
      <c r="V71" s="262">
        <f>COUNTIF(V73:V79,1)+COUNTIF(V73:V79,2)</f>
        <v>0</v>
      </c>
      <c r="W71" s="262">
        <f t="shared" si="43"/>
        <v>0</v>
      </c>
      <c r="X71" s="262">
        <f t="shared" si="43"/>
        <v>0</v>
      </c>
      <c r="Y71" s="262">
        <f t="shared" si="43"/>
        <v>0</v>
      </c>
      <c r="Z71" s="262">
        <f t="shared" si="43"/>
        <v>0</v>
      </c>
      <c r="AA71" s="262">
        <f t="shared" si="43"/>
        <v>0</v>
      </c>
    </row>
    <row r="72" spans="1:27" ht="17.25" hidden="1">
      <c r="A72" s="26"/>
      <c r="B72" s="189" t="s">
        <v>95</v>
      </c>
      <c r="C72" s="190" t="s">
        <v>369</v>
      </c>
      <c r="D72" s="190" t="s">
        <v>431</v>
      </c>
      <c r="E72" s="192" t="s">
        <v>469</v>
      </c>
      <c r="F72" s="195" t="s">
        <v>432</v>
      </c>
      <c r="G72" s="195" t="s">
        <v>433</v>
      </c>
      <c r="H72" s="195" t="s">
        <v>434</v>
      </c>
      <c r="I72" s="195" t="s">
        <v>435</v>
      </c>
      <c r="J72" s="195" t="s">
        <v>436</v>
      </c>
      <c r="K72" s="195" t="s">
        <v>437</v>
      </c>
      <c r="L72" s="195" t="s">
        <v>438</v>
      </c>
      <c r="M72" s="195" t="s">
        <v>439</v>
      </c>
      <c r="N72" s="195" t="s">
        <v>440</v>
      </c>
      <c r="O72" s="195" t="s">
        <v>441</v>
      </c>
      <c r="Q72" s="261" t="s">
        <v>471</v>
      </c>
      <c r="R72" s="262">
        <f>COUNTIF(R80,1)+COUNTIF(R80,2)</f>
        <v>0</v>
      </c>
      <c r="S72" s="262">
        <f aca="true" t="shared" si="44" ref="S72:AA72">COUNTIF(S80,1)+COUNTIF(S80,2)</f>
        <v>0</v>
      </c>
      <c r="T72" s="262">
        <f t="shared" si="44"/>
        <v>0</v>
      </c>
      <c r="U72" s="262">
        <f t="shared" si="44"/>
        <v>0</v>
      </c>
      <c r="V72" s="262">
        <f>COUNTIF(V80,1)+COUNTIF(V80,2)</f>
        <v>0</v>
      </c>
      <c r="W72" s="262">
        <f t="shared" si="44"/>
        <v>0</v>
      </c>
      <c r="X72" s="262">
        <f t="shared" si="44"/>
        <v>0</v>
      </c>
      <c r="Y72" s="262">
        <f t="shared" si="44"/>
        <v>0</v>
      </c>
      <c r="Z72" s="262">
        <f t="shared" si="44"/>
        <v>0</v>
      </c>
      <c r="AA72" s="262">
        <f t="shared" si="44"/>
        <v>0</v>
      </c>
    </row>
    <row r="73" spans="1:27" s="158" customFormat="1" ht="66" customHeight="1" hidden="1">
      <c r="A73" s="26"/>
      <c r="B73" s="28">
        <v>0</v>
      </c>
      <c r="C73" s="214" t="s">
        <v>41</v>
      </c>
      <c r="D73" s="215" t="s">
        <v>376</v>
      </c>
      <c r="E73" s="227">
        <f>IF('1)ターミナル入力シート'!G76="○",1,IF('1)ターミナル入力シート'!G76="-",9,IF('1)ターミナル入力シート'!G76="×",2,0)))</f>
        <v>0</v>
      </c>
      <c r="F73" s="219"/>
      <c r="G73" s="219"/>
      <c r="H73" s="219"/>
      <c r="I73" s="219"/>
      <c r="J73" s="219"/>
      <c r="K73" s="219"/>
      <c r="L73" s="219"/>
      <c r="M73" s="219"/>
      <c r="N73" s="219"/>
      <c r="O73" s="219"/>
      <c r="R73" s="219">
        <f aca="true" t="shared" si="45" ref="R73:R79">IF(F73="○",$E73,"")</f>
      </c>
      <c r="S73" s="219">
        <f aca="true" t="shared" si="46" ref="S73:S79">IF(G73="○",$E73,"")</f>
      </c>
      <c r="T73" s="219">
        <f aca="true" t="shared" si="47" ref="T73:T79">IF(H73="○",$E73,"")</f>
      </c>
      <c r="U73" s="219">
        <f aca="true" t="shared" si="48" ref="U73:U79">IF(I73="○",$E73,"")</f>
      </c>
      <c r="V73" s="219">
        <f aca="true" t="shared" si="49" ref="V73:V79">IF(J73="○",$E73,"")</f>
      </c>
      <c r="W73" s="219">
        <f aca="true" t="shared" si="50" ref="W73:W79">IF(K73="○",$E73,"")</f>
      </c>
      <c r="X73" s="219">
        <f aca="true" t="shared" si="51" ref="X73:X79">IF(L73="○",$E73,"")</f>
      </c>
      <c r="Y73" s="219">
        <f aca="true" t="shared" si="52" ref="Y73:Y79">IF(M73="○",$E73,"")</f>
      </c>
      <c r="Z73" s="219">
        <f aca="true" t="shared" si="53" ref="Z73:Z79">IF(N73="○",$E73,"")</f>
      </c>
      <c r="AA73" s="219">
        <f aca="true" t="shared" si="54" ref="AA73:AA79">IF(O73="○",$E73,"")</f>
      </c>
    </row>
    <row r="74" spans="1:27" s="158" customFormat="1" ht="54.75" customHeight="1" hidden="1">
      <c r="A74" s="26"/>
      <c r="B74" s="30" t="s">
        <v>328</v>
      </c>
      <c r="C74" s="105" t="s">
        <v>123</v>
      </c>
      <c r="D74" s="40" t="s">
        <v>402</v>
      </c>
      <c r="E74" s="106">
        <f>IF($E$73&gt;1,1,IF('1)ターミナル入力シート'!G77="○",1,IF('1)ターミナル入力シート'!G77="-",9,IF('1)ターミナル入力シート'!G77="×",2,0))))</f>
        <v>0</v>
      </c>
      <c r="F74" s="35"/>
      <c r="G74" s="35"/>
      <c r="H74" s="36"/>
      <c r="I74" s="36"/>
      <c r="J74" s="35" t="s">
        <v>44</v>
      </c>
      <c r="K74" s="36"/>
      <c r="L74" s="36"/>
      <c r="M74" s="36"/>
      <c r="N74" s="36"/>
      <c r="O74" s="36"/>
      <c r="R74" s="35">
        <f t="shared" si="45"/>
      </c>
      <c r="S74" s="35">
        <f t="shared" si="46"/>
      </c>
      <c r="T74" s="36">
        <f t="shared" si="47"/>
      </c>
      <c r="U74" s="36">
        <f t="shared" si="48"/>
      </c>
      <c r="V74" s="35">
        <f t="shared" si="49"/>
        <v>0</v>
      </c>
      <c r="W74" s="36">
        <f t="shared" si="50"/>
      </c>
      <c r="X74" s="36">
        <f t="shared" si="51"/>
      </c>
      <c r="Y74" s="36">
        <f t="shared" si="52"/>
      </c>
      <c r="Z74" s="36">
        <f t="shared" si="53"/>
      </c>
      <c r="AA74" s="36">
        <f t="shared" si="54"/>
      </c>
    </row>
    <row r="75" spans="1:27" s="158" customFormat="1" ht="66" customHeight="1" hidden="1">
      <c r="A75" s="26"/>
      <c r="B75" s="107" t="s">
        <v>329</v>
      </c>
      <c r="C75" s="50" t="s">
        <v>126</v>
      </c>
      <c r="D75" s="40" t="s">
        <v>384</v>
      </c>
      <c r="E75" s="33">
        <f>IF($E$73&gt;1,1,IF('1)ターミナル入力シート'!G78="○",1,IF('1)ターミナル入力シート'!G78="-",9,IF('1)ターミナル入力シート'!G78="×",2,0))))</f>
        <v>0</v>
      </c>
      <c r="F75" s="36" t="s">
        <v>66</v>
      </c>
      <c r="G75" s="35" t="s">
        <v>44</v>
      </c>
      <c r="H75" s="36" t="s">
        <v>66</v>
      </c>
      <c r="I75" s="36" t="s">
        <v>66</v>
      </c>
      <c r="J75" s="36" t="s">
        <v>66</v>
      </c>
      <c r="K75" s="36" t="s">
        <v>66</v>
      </c>
      <c r="L75" s="36" t="s">
        <v>66</v>
      </c>
      <c r="M75" s="36" t="s">
        <v>66</v>
      </c>
      <c r="N75" s="35" t="s">
        <v>44</v>
      </c>
      <c r="O75" s="36" t="s">
        <v>66</v>
      </c>
      <c r="R75" s="36">
        <f t="shared" si="45"/>
        <v>0</v>
      </c>
      <c r="S75" s="35">
        <f t="shared" si="46"/>
        <v>0</v>
      </c>
      <c r="T75" s="36">
        <f t="shared" si="47"/>
        <v>0</v>
      </c>
      <c r="U75" s="36">
        <f t="shared" si="48"/>
        <v>0</v>
      </c>
      <c r="V75" s="36">
        <f t="shared" si="49"/>
        <v>0</v>
      </c>
      <c r="W75" s="36">
        <f t="shared" si="50"/>
        <v>0</v>
      </c>
      <c r="X75" s="36">
        <f t="shared" si="51"/>
        <v>0</v>
      </c>
      <c r="Y75" s="36">
        <f t="shared" si="52"/>
        <v>0</v>
      </c>
      <c r="Z75" s="35">
        <f t="shared" si="53"/>
        <v>0</v>
      </c>
      <c r="AA75" s="36">
        <f t="shared" si="54"/>
        <v>0</v>
      </c>
    </row>
    <row r="76" spans="1:27" s="158" customFormat="1" ht="66" customHeight="1" hidden="1">
      <c r="A76" s="26"/>
      <c r="B76" s="107" t="s">
        <v>49</v>
      </c>
      <c r="C76" s="39" t="s">
        <v>362</v>
      </c>
      <c r="D76" s="40" t="s">
        <v>422</v>
      </c>
      <c r="E76" s="42">
        <f>IF($E$73&gt;1,1,IF('1)ターミナル入力シート'!G79="○",1,IF('1)ターミナル入力シート'!G79="-",9,IF('1)ターミナル入力シート'!G79="×",2,0))))</f>
        <v>0</v>
      </c>
      <c r="F76" s="35" t="s">
        <v>44</v>
      </c>
      <c r="G76" s="35" t="s">
        <v>44</v>
      </c>
      <c r="H76" s="35" t="s">
        <v>44</v>
      </c>
      <c r="I76" s="35" t="s">
        <v>44</v>
      </c>
      <c r="J76" s="36"/>
      <c r="K76" s="36"/>
      <c r="L76" s="36"/>
      <c r="M76" s="35" t="s">
        <v>44</v>
      </c>
      <c r="N76" s="35" t="s">
        <v>44</v>
      </c>
      <c r="O76" s="36"/>
      <c r="R76" s="35">
        <f t="shared" si="45"/>
        <v>0</v>
      </c>
      <c r="S76" s="35">
        <f t="shared" si="46"/>
        <v>0</v>
      </c>
      <c r="T76" s="35">
        <f t="shared" si="47"/>
        <v>0</v>
      </c>
      <c r="U76" s="35">
        <f t="shared" si="48"/>
        <v>0</v>
      </c>
      <c r="V76" s="36">
        <f t="shared" si="49"/>
      </c>
      <c r="W76" s="36">
        <f t="shared" si="50"/>
      </c>
      <c r="X76" s="36">
        <f t="shared" si="51"/>
      </c>
      <c r="Y76" s="35">
        <f t="shared" si="52"/>
        <v>0</v>
      </c>
      <c r="Z76" s="35">
        <f t="shared" si="53"/>
        <v>0</v>
      </c>
      <c r="AA76" s="36">
        <f t="shared" si="54"/>
      </c>
    </row>
    <row r="77" spans="1:27" s="158" customFormat="1" ht="36" customHeight="1" hidden="1">
      <c r="A77" s="26"/>
      <c r="B77" s="107" t="s">
        <v>330</v>
      </c>
      <c r="C77" s="50" t="s">
        <v>129</v>
      </c>
      <c r="D77" s="51" t="s">
        <v>130</v>
      </c>
      <c r="E77" s="33">
        <f>IF($E$73&gt;1,1,IF('1)ターミナル入力シート'!G80="○",1,IF('1)ターミナル入力シート'!G80="-",9,IF('1)ターミナル入力シート'!G80="×",2,0))))</f>
        <v>0</v>
      </c>
      <c r="F77" s="35" t="s">
        <v>44</v>
      </c>
      <c r="G77" s="36"/>
      <c r="H77" s="36"/>
      <c r="I77" s="36"/>
      <c r="J77" s="35" t="s">
        <v>44</v>
      </c>
      <c r="K77" s="36"/>
      <c r="L77" s="36"/>
      <c r="M77" s="36"/>
      <c r="N77" s="36"/>
      <c r="O77" s="36"/>
      <c r="R77" s="35">
        <f t="shared" si="45"/>
        <v>0</v>
      </c>
      <c r="S77" s="36">
        <f t="shared" si="46"/>
      </c>
      <c r="T77" s="36">
        <f t="shared" si="47"/>
      </c>
      <c r="U77" s="36">
        <f t="shared" si="48"/>
      </c>
      <c r="V77" s="35">
        <f t="shared" si="49"/>
        <v>0</v>
      </c>
      <c r="W77" s="36">
        <f t="shared" si="50"/>
      </c>
      <c r="X77" s="36">
        <f t="shared" si="51"/>
      </c>
      <c r="Y77" s="36">
        <f t="shared" si="52"/>
      </c>
      <c r="Z77" s="36">
        <f t="shared" si="53"/>
      </c>
      <c r="AA77" s="36">
        <f t="shared" si="54"/>
      </c>
    </row>
    <row r="78" spans="1:27" s="158" customFormat="1" ht="36" customHeight="1" hidden="1">
      <c r="A78" s="26"/>
      <c r="B78" s="108" t="s">
        <v>331</v>
      </c>
      <c r="C78" s="50" t="s">
        <v>377</v>
      </c>
      <c r="D78" s="51" t="s">
        <v>403</v>
      </c>
      <c r="E78" s="33">
        <f>IF($E$73&gt;1,1,IF('1)ターミナル入力シート'!G81="○",1,IF('1)ターミナル入力シート'!G81="-",9,IF('1)ターミナル入力シート'!G81="×",2,0))))</f>
        <v>0</v>
      </c>
      <c r="F78" s="35" t="s">
        <v>44</v>
      </c>
      <c r="G78" s="36"/>
      <c r="H78" s="36"/>
      <c r="I78" s="36"/>
      <c r="J78" s="35" t="s">
        <v>44</v>
      </c>
      <c r="K78" s="36"/>
      <c r="L78" s="36"/>
      <c r="M78" s="36"/>
      <c r="N78" s="36"/>
      <c r="O78" s="36"/>
      <c r="R78" s="35">
        <f t="shared" si="45"/>
        <v>0</v>
      </c>
      <c r="S78" s="36">
        <f t="shared" si="46"/>
      </c>
      <c r="T78" s="36">
        <f t="shared" si="47"/>
      </c>
      <c r="U78" s="36">
        <f t="shared" si="48"/>
      </c>
      <c r="V78" s="35">
        <f t="shared" si="49"/>
        <v>0</v>
      </c>
      <c r="W78" s="36">
        <f t="shared" si="50"/>
      </c>
      <c r="X78" s="36">
        <f t="shared" si="51"/>
      </c>
      <c r="Y78" s="36">
        <f t="shared" si="52"/>
      </c>
      <c r="Z78" s="36">
        <f t="shared" si="53"/>
      </c>
      <c r="AA78" s="36">
        <f t="shared" si="54"/>
      </c>
    </row>
    <row r="79" spans="1:27" s="158" customFormat="1" ht="36" customHeight="1" hidden="1">
      <c r="A79" s="26"/>
      <c r="B79" s="107" t="s">
        <v>457</v>
      </c>
      <c r="C79" s="50" t="s">
        <v>134</v>
      </c>
      <c r="D79" s="51" t="s">
        <v>135</v>
      </c>
      <c r="E79" s="33">
        <f>IF($E$73&gt;1,1,IF('1)ターミナル入力シート'!G82="○",1,IF('1)ターミナル入力シート'!G82="-",9,IF('1)ターミナル入力シート'!G82="×",2,0))))</f>
        <v>0</v>
      </c>
      <c r="F79" s="36"/>
      <c r="G79" s="36"/>
      <c r="H79" s="36"/>
      <c r="I79" s="36"/>
      <c r="J79" s="36"/>
      <c r="K79" s="36"/>
      <c r="L79" s="36"/>
      <c r="M79" s="36"/>
      <c r="N79" s="36"/>
      <c r="O79" s="36" t="s">
        <v>137</v>
      </c>
      <c r="R79" s="36">
        <f t="shared" si="45"/>
      </c>
      <c r="S79" s="36">
        <f t="shared" si="46"/>
      </c>
      <c r="T79" s="36">
        <f t="shared" si="47"/>
      </c>
      <c r="U79" s="36">
        <f t="shared" si="48"/>
      </c>
      <c r="V79" s="36">
        <f t="shared" si="49"/>
      </c>
      <c r="W79" s="36">
        <f t="shared" si="50"/>
      </c>
      <c r="X79" s="36">
        <f t="shared" si="51"/>
      </c>
      <c r="Y79" s="36">
        <f t="shared" si="52"/>
      </c>
      <c r="Z79" s="36">
        <f t="shared" si="53"/>
      </c>
      <c r="AA79" s="36">
        <f t="shared" si="54"/>
        <v>0</v>
      </c>
    </row>
    <row r="80" spans="1:27" ht="39" customHeight="1" hidden="1" thickBot="1">
      <c r="A80" s="109"/>
      <c r="B80" s="107" t="s">
        <v>333</v>
      </c>
      <c r="C80" s="208" t="s">
        <v>138</v>
      </c>
      <c r="D80" s="201" t="s">
        <v>139</v>
      </c>
      <c r="E80" s="209">
        <f>IF($E$73&gt;1,1,IF('1)ターミナル入力シート'!G83="○",1,IF('1)ターミナル入力シート'!G83="-",9,IF('1)ターミナル入力シート'!G83="×",2,0))))</f>
        <v>0</v>
      </c>
      <c r="F80" s="230"/>
      <c r="G80" s="229"/>
      <c r="H80" s="229"/>
      <c r="I80" s="229"/>
      <c r="J80" s="230"/>
      <c r="K80" s="229"/>
      <c r="L80" s="229"/>
      <c r="M80" s="229"/>
      <c r="N80" s="229"/>
      <c r="O80" s="229" t="s">
        <v>448</v>
      </c>
      <c r="R80" s="229">
        <f aca="true" t="shared" si="55" ref="R80:AA80">IF(F80="◇",$E80,"")</f>
      </c>
      <c r="S80" s="229">
        <f t="shared" si="55"/>
      </c>
      <c r="T80" s="229">
        <f t="shared" si="55"/>
      </c>
      <c r="U80" s="229">
        <f t="shared" si="55"/>
      </c>
      <c r="V80" s="229">
        <f t="shared" si="55"/>
      </c>
      <c r="W80" s="229">
        <f t="shared" si="55"/>
      </c>
      <c r="X80" s="229">
        <f t="shared" si="55"/>
      </c>
      <c r="Y80" s="229">
        <f t="shared" si="55"/>
      </c>
      <c r="Z80" s="229">
        <f t="shared" si="55"/>
      </c>
      <c r="AA80" s="229">
        <f t="shared" si="55"/>
        <v>0</v>
      </c>
    </row>
    <row r="81" spans="1:27" s="158" customFormat="1" ht="17.25" hidden="1">
      <c r="A81" s="55"/>
      <c r="B81" s="267"/>
      <c r="C81" s="268"/>
      <c r="D81" s="72"/>
      <c r="E81" s="132"/>
      <c r="F81" s="269"/>
      <c r="G81" s="269"/>
      <c r="H81" s="269"/>
      <c r="I81" s="269"/>
      <c r="J81" s="269"/>
      <c r="K81" s="269"/>
      <c r="L81" s="269"/>
      <c r="M81" s="269"/>
      <c r="N81" s="269"/>
      <c r="O81" s="269"/>
      <c r="Q81" s="270" t="s">
        <v>473</v>
      </c>
      <c r="R81" s="271">
        <f>COUNTIF(R73:R79,1)</f>
        <v>0</v>
      </c>
      <c r="S81" s="271">
        <f aca="true" t="shared" si="56" ref="S81:AA81">COUNTIF(S73:S79,1)</f>
        <v>0</v>
      </c>
      <c r="T81" s="271">
        <f t="shared" si="56"/>
        <v>0</v>
      </c>
      <c r="U81" s="271">
        <f t="shared" si="56"/>
        <v>0</v>
      </c>
      <c r="V81" s="271">
        <f t="shared" si="56"/>
        <v>0</v>
      </c>
      <c r="W81" s="271">
        <f t="shared" si="56"/>
        <v>0</v>
      </c>
      <c r="X81" s="271">
        <f t="shared" si="56"/>
        <v>0</v>
      </c>
      <c r="Y81" s="271">
        <f t="shared" si="56"/>
        <v>0</v>
      </c>
      <c r="Z81" s="271">
        <f t="shared" si="56"/>
        <v>0</v>
      </c>
      <c r="AA81" s="271">
        <f t="shared" si="56"/>
        <v>0</v>
      </c>
    </row>
    <row r="82" spans="1:27" s="158" customFormat="1" ht="17.25" hidden="1">
      <c r="A82" s="55"/>
      <c r="B82" s="267"/>
      <c r="C82" s="268"/>
      <c r="D82" s="72"/>
      <c r="E82" s="132"/>
      <c r="F82" s="269"/>
      <c r="G82" s="269"/>
      <c r="H82" s="269"/>
      <c r="I82" s="269"/>
      <c r="J82" s="269"/>
      <c r="K82" s="269"/>
      <c r="L82" s="269"/>
      <c r="M82" s="269"/>
      <c r="N82" s="269"/>
      <c r="O82" s="269"/>
      <c r="Q82" s="270" t="s">
        <v>474</v>
      </c>
      <c r="R82" s="271">
        <f>COUNTIF(R73:R79,2)</f>
        <v>0</v>
      </c>
      <c r="S82" s="271">
        <f aca="true" t="shared" si="57" ref="S82:AA82">COUNTIF(S73:S79,2)</f>
        <v>0</v>
      </c>
      <c r="T82" s="271">
        <f t="shared" si="57"/>
        <v>0</v>
      </c>
      <c r="U82" s="271">
        <f t="shared" si="57"/>
        <v>0</v>
      </c>
      <c r="V82" s="271">
        <f t="shared" si="57"/>
        <v>0</v>
      </c>
      <c r="W82" s="271">
        <f t="shared" si="57"/>
        <v>0</v>
      </c>
      <c r="X82" s="271">
        <f t="shared" si="57"/>
        <v>0</v>
      </c>
      <c r="Y82" s="271">
        <f t="shared" si="57"/>
        <v>0</v>
      </c>
      <c r="Z82" s="271">
        <f t="shared" si="57"/>
        <v>0</v>
      </c>
      <c r="AA82" s="271">
        <f t="shared" si="57"/>
        <v>0</v>
      </c>
    </row>
    <row r="83" spans="1:27" s="158" customFormat="1" ht="17.25" hidden="1">
      <c r="A83" s="55"/>
      <c r="B83" s="267"/>
      <c r="C83" s="268"/>
      <c r="D83" s="72"/>
      <c r="E83" s="132"/>
      <c r="F83" s="269"/>
      <c r="G83" s="269"/>
      <c r="H83" s="269"/>
      <c r="I83" s="269"/>
      <c r="J83" s="269"/>
      <c r="K83" s="269"/>
      <c r="L83" s="269"/>
      <c r="M83" s="269"/>
      <c r="N83" s="269"/>
      <c r="O83" s="269"/>
      <c r="Q83" s="272" t="s">
        <v>475</v>
      </c>
      <c r="R83" s="273">
        <f>COUNTIF(R80,1)</f>
        <v>0</v>
      </c>
      <c r="S83" s="273">
        <f aca="true" t="shared" si="58" ref="S83:AA83">COUNTIF(S80,1)</f>
        <v>0</v>
      </c>
      <c r="T83" s="273">
        <f t="shared" si="58"/>
        <v>0</v>
      </c>
      <c r="U83" s="273">
        <f t="shared" si="58"/>
        <v>0</v>
      </c>
      <c r="V83" s="273">
        <f t="shared" si="58"/>
        <v>0</v>
      </c>
      <c r="W83" s="273">
        <f t="shared" si="58"/>
        <v>0</v>
      </c>
      <c r="X83" s="273">
        <f t="shared" si="58"/>
        <v>0</v>
      </c>
      <c r="Y83" s="273">
        <f t="shared" si="58"/>
        <v>0</v>
      </c>
      <c r="Z83" s="273">
        <f t="shared" si="58"/>
        <v>0</v>
      </c>
      <c r="AA83" s="273">
        <f t="shared" si="58"/>
        <v>0</v>
      </c>
    </row>
    <row r="84" spans="1:27" s="158" customFormat="1" ht="15" customHeight="1" hidden="1">
      <c r="A84" s="69"/>
      <c r="B84" s="70"/>
      <c r="C84" s="71"/>
      <c r="D84" s="72"/>
      <c r="E84" s="74"/>
      <c r="F84" s="77"/>
      <c r="G84" s="77"/>
      <c r="H84" s="77"/>
      <c r="I84" s="77"/>
      <c r="J84" s="77"/>
      <c r="K84" s="77"/>
      <c r="L84" s="77"/>
      <c r="M84" s="77"/>
      <c r="N84" s="77"/>
      <c r="O84" s="77"/>
      <c r="R84" s="77"/>
      <c r="S84" s="77"/>
      <c r="T84" s="77"/>
      <c r="U84" s="77"/>
      <c r="V84" s="77"/>
      <c r="W84" s="77"/>
      <c r="X84" s="77"/>
      <c r="Y84" s="77"/>
      <c r="Z84" s="77"/>
      <c r="AA84" s="77"/>
    </row>
    <row r="85" spans="1:27" s="151" customFormat="1" ht="25.5" hidden="1">
      <c r="A85" s="18"/>
      <c r="B85" s="19" t="s">
        <v>141</v>
      </c>
      <c r="C85" s="20"/>
      <c r="D85" s="14"/>
      <c r="E85" s="99"/>
      <c r="F85" s="100"/>
      <c r="G85" s="100"/>
      <c r="H85" s="100"/>
      <c r="I85" s="100"/>
      <c r="J85" s="100"/>
      <c r="K85" s="101"/>
      <c r="L85" s="101"/>
      <c r="M85" s="101"/>
      <c r="N85" s="101"/>
      <c r="O85" s="101"/>
      <c r="Q85" s="261" t="s">
        <v>470</v>
      </c>
      <c r="R85" s="262">
        <f>COUNTIF(R87:R91,1)+COUNTIF(R87:R91,2)</f>
        <v>0</v>
      </c>
      <c r="S85" s="262">
        <f aca="true" t="shared" si="59" ref="S85:AA85">COUNTIF(S87:S91,1)+COUNTIF(S87:S91,2)</f>
        <v>0</v>
      </c>
      <c r="T85" s="262">
        <f t="shared" si="59"/>
        <v>0</v>
      </c>
      <c r="U85" s="262">
        <f t="shared" si="59"/>
        <v>0</v>
      </c>
      <c r="V85" s="262">
        <f t="shared" si="59"/>
        <v>0</v>
      </c>
      <c r="W85" s="262">
        <f t="shared" si="59"/>
        <v>0</v>
      </c>
      <c r="X85" s="262">
        <f t="shared" si="59"/>
        <v>0</v>
      </c>
      <c r="Y85" s="262">
        <f t="shared" si="59"/>
        <v>0</v>
      </c>
      <c r="Z85" s="262">
        <f t="shared" si="59"/>
        <v>0</v>
      </c>
      <c r="AA85" s="262">
        <f t="shared" si="59"/>
        <v>0</v>
      </c>
    </row>
    <row r="86" spans="1:27" ht="18" hidden="1" thickBot="1">
      <c r="A86" s="26"/>
      <c r="B86" s="189" t="s">
        <v>142</v>
      </c>
      <c r="C86" s="190" t="s">
        <v>369</v>
      </c>
      <c r="D86" s="190" t="s">
        <v>431</v>
      </c>
      <c r="E86" s="192" t="s">
        <v>469</v>
      </c>
      <c r="F86" s="195" t="s">
        <v>432</v>
      </c>
      <c r="G86" s="195" t="s">
        <v>433</v>
      </c>
      <c r="H86" s="195" t="s">
        <v>434</v>
      </c>
      <c r="I86" s="195" t="s">
        <v>435</v>
      </c>
      <c r="J86" s="195" t="s">
        <v>436</v>
      </c>
      <c r="K86" s="195" t="s">
        <v>437</v>
      </c>
      <c r="L86" s="195" t="s">
        <v>438</v>
      </c>
      <c r="M86" s="195" t="s">
        <v>439</v>
      </c>
      <c r="N86" s="195" t="s">
        <v>440</v>
      </c>
      <c r="O86" s="195" t="s">
        <v>441</v>
      </c>
      <c r="Q86" s="261" t="s">
        <v>471</v>
      </c>
      <c r="R86" s="262">
        <f>COUNTIF(R92:R93,1)+COUNTIF(R92:R93,2)</f>
        <v>0</v>
      </c>
      <c r="S86" s="262">
        <f aca="true" t="shared" si="60" ref="S86:AA86">COUNTIF(S92:S93,1)+COUNTIF(S92:S93,2)</f>
        <v>0</v>
      </c>
      <c r="T86" s="262">
        <f t="shared" si="60"/>
        <v>0</v>
      </c>
      <c r="U86" s="262">
        <f t="shared" si="60"/>
        <v>0</v>
      </c>
      <c r="V86" s="262">
        <f t="shared" si="60"/>
        <v>0</v>
      </c>
      <c r="W86" s="262">
        <f t="shared" si="60"/>
        <v>0</v>
      </c>
      <c r="X86" s="262">
        <f t="shared" si="60"/>
        <v>0</v>
      </c>
      <c r="Y86" s="262">
        <f t="shared" si="60"/>
        <v>0</v>
      </c>
      <c r="Z86" s="262">
        <f t="shared" si="60"/>
        <v>0</v>
      </c>
      <c r="AA86" s="262">
        <f t="shared" si="60"/>
        <v>0</v>
      </c>
    </row>
    <row r="87" spans="1:27" s="158" customFormat="1" ht="36" customHeight="1" hidden="1">
      <c r="A87" s="26"/>
      <c r="B87" s="110">
        <v>0</v>
      </c>
      <c r="C87" s="214" t="s">
        <v>41</v>
      </c>
      <c r="D87" s="215" t="s">
        <v>143</v>
      </c>
      <c r="E87" s="217">
        <f>IF('1)ターミナル入力シート'!G87="○",1,IF('1)ターミナル入力シート'!G87="-",9,IF('1)ターミナル入力シート'!G87="×",2,0)))</f>
        <v>0</v>
      </c>
      <c r="F87" s="219" t="s">
        <v>146</v>
      </c>
      <c r="G87" s="219" t="s">
        <v>146</v>
      </c>
      <c r="H87" s="219" t="s">
        <v>146</v>
      </c>
      <c r="I87" s="219" t="s">
        <v>146</v>
      </c>
      <c r="J87" s="219" t="s">
        <v>146</v>
      </c>
      <c r="K87" s="219" t="s">
        <v>146</v>
      </c>
      <c r="L87" s="219" t="s">
        <v>146</v>
      </c>
      <c r="M87" s="219" t="s">
        <v>146</v>
      </c>
      <c r="N87" s="219" t="s">
        <v>146</v>
      </c>
      <c r="O87" s="219" t="s">
        <v>146</v>
      </c>
      <c r="R87" s="219">
        <f aca="true" t="shared" si="61" ref="R87:AA91">IF(F87="○",$E87,"")</f>
        <v>0</v>
      </c>
      <c r="S87" s="219">
        <f t="shared" si="61"/>
        <v>0</v>
      </c>
      <c r="T87" s="219">
        <f t="shared" si="61"/>
        <v>0</v>
      </c>
      <c r="U87" s="219">
        <f t="shared" si="61"/>
        <v>0</v>
      </c>
      <c r="V87" s="219">
        <f t="shared" si="61"/>
        <v>0</v>
      </c>
      <c r="W87" s="219">
        <f t="shared" si="61"/>
        <v>0</v>
      </c>
      <c r="X87" s="219">
        <f t="shared" si="61"/>
        <v>0</v>
      </c>
      <c r="Y87" s="219">
        <f t="shared" si="61"/>
        <v>0</v>
      </c>
      <c r="Z87" s="219">
        <f t="shared" si="61"/>
        <v>0</v>
      </c>
      <c r="AA87" s="219">
        <f t="shared" si="61"/>
        <v>0</v>
      </c>
    </row>
    <row r="88" spans="1:27" s="158" customFormat="1" ht="36" customHeight="1" hidden="1">
      <c r="A88" s="26"/>
      <c r="B88" s="110">
        <v>1</v>
      </c>
      <c r="C88" s="63" t="s">
        <v>147</v>
      </c>
      <c r="D88" s="51" t="s">
        <v>363</v>
      </c>
      <c r="E88" s="33">
        <f>IF($E$87=2,0,IF('1)ターミナル入力シート'!G88="○",1,IF('1)ターミナル入力シート'!G88="-",9,IF('1)ターミナル入力シート'!G88="×",2,0))))</f>
        <v>0</v>
      </c>
      <c r="F88" s="36" t="s">
        <v>150</v>
      </c>
      <c r="G88" s="36" t="s">
        <v>150</v>
      </c>
      <c r="H88" s="36" t="s">
        <v>150</v>
      </c>
      <c r="I88" s="36" t="s">
        <v>150</v>
      </c>
      <c r="J88" s="36" t="s">
        <v>150</v>
      </c>
      <c r="K88" s="36" t="s">
        <v>150</v>
      </c>
      <c r="L88" s="36" t="s">
        <v>150</v>
      </c>
      <c r="M88" s="36" t="s">
        <v>150</v>
      </c>
      <c r="N88" s="36" t="s">
        <v>150</v>
      </c>
      <c r="O88" s="36" t="s">
        <v>150</v>
      </c>
      <c r="R88" s="36">
        <f t="shared" si="61"/>
        <v>0</v>
      </c>
      <c r="S88" s="36">
        <f t="shared" si="61"/>
        <v>0</v>
      </c>
      <c r="T88" s="36">
        <f t="shared" si="61"/>
        <v>0</v>
      </c>
      <c r="U88" s="36">
        <f t="shared" si="61"/>
        <v>0</v>
      </c>
      <c r="V88" s="36">
        <f t="shared" si="61"/>
        <v>0</v>
      </c>
      <c r="W88" s="36">
        <f t="shared" si="61"/>
        <v>0</v>
      </c>
      <c r="X88" s="36">
        <f t="shared" si="61"/>
        <v>0</v>
      </c>
      <c r="Y88" s="36">
        <f t="shared" si="61"/>
        <v>0</v>
      </c>
      <c r="Z88" s="36">
        <f t="shared" si="61"/>
        <v>0</v>
      </c>
      <c r="AA88" s="36">
        <f t="shared" si="61"/>
        <v>0</v>
      </c>
    </row>
    <row r="89" spans="1:27" s="158" customFormat="1" ht="36" customHeight="1" hidden="1">
      <c r="A89" s="26"/>
      <c r="B89" s="111" t="s">
        <v>334</v>
      </c>
      <c r="C89" s="63" t="s">
        <v>129</v>
      </c>
      <c r="D89" s="51" t="s">
        <v>151</v>
      </c>
      <c r="E89" s="33">
        <f>IF($E$87=2,0,IF('1)ターミナル入力シート'!G89="○",1,IF('1)ターミナル入力シート'!G89="-",9,IF('1)ターミナル入力シート'!G89="×",2,0))))</f>
        <v>0</v>
      </c>
      <c r="F89" s="35" t="s">
        <v>44</v>
      </c>
      <c r="G89" s="36"/>
      <c r="H89" s="36"/>
      <c r="I89" s="36"/>
      <c r="J89" s="35" t="s">
        <v>44</v>
      </c>
      <c r="K89" s="36"/>
      <c r="L89" s="36"/>
      <c r="M89" s="36"/>
      <c r="N89" s="36"/>
      <c r="O89" s="36"/>
      <c r="R89" s="35">
        <f t="shared" si="61"/>
        <v>0</v>
      </c>
      <c r="S89" s="36">
        <f t="shared" si="61"/>
      </c>
      <c r="T89" s="36">
        <f t="shared" si="61"/>
      </c>
      <c r="U89" s="36">
        <f t="shared" si="61"/>
      </c>
      <c r="V89" s="35">
        <f t="shared" si="61"/>
        <v>0</v>
      </c>
      <c r="W89" s="36">
        <f t="shared" si="61"/>
      </c>
      <c r="X89" s="36">
        <f t="shared" si="61"/>
      </c>
      <c r="Y89" s="36">
        <f t="shared" si="61"/>
      </c>
      <c r="Z89" s="36">
        <f t="shared" si="61"/>
      </c>
      <c r="AA89" s="36">
        <f t="shared" si="61"/>
      </c>
    </row>
    <row r="90" spans="1:27" s="158" customFormat="1" ht="36" customHeight="1" hidden="1">
      <c r="A90" s="26"/>
      <c r="B90" s="111" t="s">
        <v>49</v>
      </c>
      <c r="C90" s="63" t="s">
        <v>154</v>
      </c>
      <c r="D90" s="51" t="s">
        <v>458</v>
      </c>
      <c r="E90" s="33">
        <f>IF($E$87=2,0,IF('1)ターミナル入力シート'!G90="○",1,IF('1)ターミナル入力シート'!G90="-",9,IF('1)ターミナル入力シート'!G90="×",2,0))))</f>
        <v>0</v>
      </c>
      <c r="F90" s="36" t="s">
        <v>459</v>
      </c>
      <c r="G90" s="36"/>
      <c r="H90" s="36"/>
      <c r="I90" s="36"/>
      <c r="J90" s="35" t="s">
        <v>44</v>
      </c>
      <c r="K90" s="36"/>
      <c r="L90" s="36"/>
      <c r="M90" s="36"/>
      <c r="N90" s="36"/>
      <c r="O90" s="36"/>
      <c r="R90" s="36">
        <f t="shared" si="61"/>
        <v>0</v>
      </c>
      <c r="S90" s="36">
        <f t="shared" si="61"/>
      </c>
      <c r="T90" s="36">
        <f t="shared" si="61"/>
      </c>
      <c r="U90" s="36">
        <f t="shared" si="61"/>
      </c>
      <c r="V90" s="35">
        <f t="shared" si="61"/>
        <v>0</v>
      </c>
      <c r="W90" s="36">
        <f t="shared" si="61"/>
      </c>
      <c r="X90" s="36">
        <f t="shared" si="61"/>
      </c>
      <c r="Y90" s="36">
        <f t="shared" si="61"/>
      </c>
      <c r="Z90" s="36">
        <f t="shared" si="61"/>
      </c>
      <c r="AA90" s="36">
        <f t="shared" si="61"/>
      </c>
    </row>
    <row r="91" spans="1:27" s="158" customFormat="1" ht="36" customHeight="1" hidden="1">
      <c r="A91" s="26"/>
      <c r="B91" s="111" t="s">
        <v>460</v>
      </c>
      <c r="C91" s="63" t="s">
        <v>134</v>
      </c>
      <c r="D91" s="51" t="s">
        <v>155</v>
      </c>
      <c r="E91" s="33">
        <f>IF($E$87=2,0,IF('1)ターミナル入力シート'!G91="○",1,IF('1)ターミナル入力シート'!G91="-",9,IF('1)ターミナル入力シート'!G91="×",2,0))))</f>
        <v>0</v>
      </c>
      <c r="F91" s="36"/>
      <c r="G91" s="36"/>
      <c r="H91" s="36"/>
      <c r="I91" s="36"/>
      <c r="J91" s="36"/>
      <c r="K91" s="36"/>
      <c r="L91" s="36"/>
      <c r="M91" s="36"/>
      <c r="N91" s="36"/>
      <c r="O91" s="36" t="s">
        <v>158</v>
      </c>
      <c r="R91" s="36">
        <f t="shared" si="61"/>
      </c>
      <c r="S91" s="36">
        <f t="shared" si="61"/>
      </c>
      <c r="T91" s="36">
        <f t="shared" si="61"/>
      </c>
      <c r="U91" s="36">
        <f t="shared" si="61"/>
      </c>
      <c r="V91" s="36">
        <f t="shared" si="61"/>
      </c>
      <c r="W91" s="36">
        <f t="shared" si="61"/>
      </c>
      <c r="X91" s="36">
        <f t="shared" si="61"/>
      </c>
      <c r="Y91" s="36">
        <f t="shared" si="61"/>
      </c>
      <c r="Z91" s="36">
        <f t="shared" si="61"/>
      </c>
      <c r="AA91" s="36">
        <f t="shared" si="61"/>
        <v>0</v>
      </c>
    </row>
    <row r="92" spans="1:27" ht="36" customHeight="1" hidden="1">
      <c r="A92" s="109"/>
      <c r="B92" s="110">
        <v>5</v>
      </c>
      <c r="C92" s="345" t="s">
        <v>138</v>
      </c>
      <c r="D92" s="201" t="s">
        <v>385</v>
      </c>
      <c r="E92" s="203">
        <f>IF($E$87=2,0,IF('1)ターミナル入力シート'!G92="○",1,IF('1)ターミナル入力シート'!G92="-",9,IF('1)ターミナル入力シート'!G92="×",2,0))))</f>
        <v>0</v>
      </c>
      <c r="F92" s="229" t="s">
        <v>461</v>
      </c>
      <c r="G92" s="229"/>
      <c r="H92" s="229"/>
      <c r="I92" s="229"/>
      <c r="J92" s="229"/>
      <c r="K92" s="229" t="s">
        <v>160</v>
      </c>
      <c r="L92" s="229"/>
      <c r="M92" s="229"/>
      <c r="N92" s="229"/>
      <c r="O92" s="229"/>
      <c r="R92" s="229">
        <f aca="true" t="shared" si="62" ref="R92:AA93">IF(F92="◇",$E92,"")</f>
        <v>0</v>
      </c>
      <c r="S92" s="229">
        <f t="shared" si="62"/>
      </c>
      <c r="T92" s="229">
        <f t="shared" si="62"/>
      </c>
      <c r="U92" s="229">
        <f t="shared" si="62"/>
      </c>
      <c r="V92" s="229">
        <f t="shared" si="62"/>
      </c>
      <c r="W92" s="229">
        <f t="shared" si="62"/>
        <v>0</v>
      </c>
      <c r="X92" s="229">
        <f t="shared" si="62"/>
      </c>
      <c r="Y92" s="229">
        <f t="shared" si="62"/>
      </c>
      <c r="Z92" s="229">
        <f t="shared" si="62"/>
      </c>
      <c r="AA92" s="229">
        <f t="shared" si="62"/>
      </c>
    </row>
    <row r="93" spans="1:27" ht="36" customHeight="1" hidden="1" thickBot="1">
      <c r="A93" s="109"/>
      <c r="B93" s="110">
        <v>6</v>
      </c>
      <c r="C93" s="346"/>
      <c r="D93" s="201" t="s">
        <v>462</v>
      </c>
      <c r="E93" s="207">
        <f>IF($E$87=2,0,IF('1)ターミナル入力シート'!G93="○",1,IF('1)ターミナル入力シート'!G93="-",9,IF('1)ターミナル入力シート'!G93="×",2,0))))</f>
        <v>0</v>
      </c>
      <c r="F93" s="229" t="s">
        <v>461</v>
      </c>
      <c r="G93" s="229"/>
      <c r="H93" s="229"/>
      <c r="I93" s="229"/>
      <c r="J93" s="229" t="s">
        <v>160</v>
      </c>
      <c r="K93" s="229"/>
      <c r="L93" s="229"/>
      <c r="M93" s="229"/>
      <c r="N93" s="229"/>
      <c r="O93" s="229"/>
      <c r="R93" s="229">
        <f t="shared" si="62"/>
        <v>0</v>
      </c>
      <c r="S93" s="229">
        <f t="shared" si="62"/>
      </c>
      <c r="T93" s="229">
        <f t="shared" si="62"/>
      </c>
      <c r="U93" s="229">
        <f t="shared" si="62"/>
      </c>
      <c r="V93" s="229">
        <f t="shared" si="62"/>
        <v>0</v>
      </c>
      <c r="W93" s="229">
        <f t="shared" si="62"/>
      </c>
      <c r="X93" s="229">
        <f t="shared" si="62"/>
      </c>
      <c r="Y93" s="229">
        <f t="shared" si="62"/>
      </c>
      <c r="Z93" s="229">
        <f t="shared" si="62"/>
      </c>
      <c r="AA93" s="229">
        <f t="shared" si="62"/>
      </c>
    </row>
    <row r="94" spans="1:27" s="158" customFormat="1" ht="17.25" hidden="1">
      <c r="A94" s="55"/>
      <c r="B94" s="267"/>
      <c r="C94" s="268"/>
      <c r="D94" s="72"/>
      <c r="E94" s="132"/>
      <c r="F94" s="269"/>
      <c r="G94" s="269"/>
      <c r="H94" s="269"/>
      <c r="I94" s="269"/>
      <c r="J94" s="269"/>
      <c r="K94" s="269"/>
      <c r="L94" s="269"/>
      <c r="M94" s="269"/>
      <c r="N94" s="269"/>
      <c r="O94" s="269"/>
      <c r="Q94" s="270" t="s">
        <v>473</v>
      </c>
      <c r="R94" s="271">
        <f>COUNTIF(R87:R91,1)</f>
        <v>0</v>
      </c>
      <c r="S94" s="271">
        <f aca="true" t="shared" si="63" ref="S94:AA94">COUNTIF(S87:S91,1)</f>
        <v>0</v>
      </c>
      <c r="T94" s="271">
        <f t="shared" si="63"/>
        <v>0</v>
      </c>
      <c r="U94" s="271">
        <f t="shared" si="63"/>
        <v>0</v>
      </c>
      <c r="V94" s="271">
        <f t="shared" si="63"/>
        <v>0</v>
      </c>
      <c r="W94" s="271">
        <f t="shared" si="63"/>
        <v>0</v>
      </c>
      <c r="X94" s="271">
        <f t="shared" si="63"/>
        <v>0</v>
      </c>
      <c r="Y94" s="271">
        <f t="shared" si="63"/>
        <v>0</v>
      </c>
      <c r="Z94" s="271">
        <f t="shared" si="63"/>
        <v>0</v>
      </c>
      <c r="AA94" s="271">
        <f t="shared" si="63"/>
        <v>0</v>
      </c>
    </row>
    <row r="95" spans="1:27" s="158" customFormat="1" ht="17.25" hidden="1">
      <c r="A95" s="55"/>
      <c r="B95" s="267"/>
      <c r="C95" s="268"/>
      <c r="D95" s="72"/>
      <c r="E95" s="132"/>
      <c r="F95" s="269"/>
      <c r="G95" s="269"/>
      <c r="H95" s="269"/>
      <c r="I95" s="269"/>
      <c r="J95" s="269"/>
      <c r="K95" s="269"/>
      <c r="L95" s="269"/>
      <c r="M95" s="269"/>
      <c r="N95" s="269"/>
      <c r="O95" s="269"/>
      <c r="Q95" s="270" t="s">
        <v>474</v>
      </c>
      <c r="R95" s="271">
        <f>COUNTIF(R87:R91,2)</f>
        <v>0</v>
      </c>
      <c r="S95" s="271">
        <f aca="true" t="shared" si="64" ref="S95:AA95">COUNTIF(S87:S91,2)</f>
        <v>0</v>
      </c>
      <c r="T95" s="271">
        <f t="shared" si="64"/>
        <v>0</v>
      </c>
      <c r="U95" s="271">
        <f t="shared" si="64"/>
        <v>0</v>
      </c>
      <c r="V95" s="271">
        <f t="shared" si="64"/>
        <v>0</v>
      </c>
      <c r="W95" s="271">
        <f t="shared" si="64"/>
        <v>0</v>
      </c>
      <c r="X95" s="271">
        <f t="shared" si="64"/>
        <v>0</v>
      </c>
      <c r="Y95" s="271">
        <f t="shared" si="64"/>
        <v>0</v>
      </c>
      <c r="Z95" s="271">
        <f t="shared" si="64"/>
        <v>0</v>
      </c>
      <c r="AA95" s="271">
        <f t="shared" si="64"/>
        <v>0</v>
      </c>
    </row>
    <row r="96" spans="1:27" s="158" customFormat="1" ht="17.25" hidden="1">
      <c r="A96" s="55"/>
      <c r="B96" s="267"/>
      <c r="C96" s="268"/>
      <c r="D96" s="72"/>
      <c r="E96" s="132"/>
      <c r="F96" s="269"/>
      <c r="G96" s="269"/>
      <c r="H96" s="269"/>
      <c r="I96" s="269"/>
      <c r="J96" s="269"/>
      <c r="K96" s="269"/>
      <c r="L96" s="269"/>
      <c r="M96" s="269"/>
      <c r="N96" s="269"/>
      <c r="O96" s="269"/>
      <c r="Q96" s="272" t="s">
        <v>475</v>
      </c>
      <c r="R96" s="273">
        <f>COUNTIF(R92:R93,1)</f>
        <v>0</v>
      </c>
      <c r="S96" s="273">
        <f aca="true" t="shared" si="65" ref="S96:AA96">COUNTIF(S92:S93,1)</f>
        <v>0</v>
      </c>
      <c r="T96" s="273">
        <f t="shared" si="65"/>
        <v>0</v>
      </c>
      <c r="U96" s="273">
        <f t="shared" si="65"/>
        <v>0</v>
      </c>
      <c r="V96" s="273">
        <f t="shared" si="65"/>
        <v>0</v>
      </c>
      <c r="W96" s="273">
        <f t="shared" si="65"/>
        <v>0</v>
      </c>
      <c r="X96" s="273">
        <f t="shared" si="65"/>
        <v>0</v>
      </c>
      <c r="Y96" s="273">
        <f t="shared" si="65"/>
        <v>0</v>
      </c>
      <c r="Z96" s="273">
        <f t="shared" si="65"/>
        <v>0</v>
      </c>
      <c r="AA96" s="273">
        <f t="shared" si="65"/>
        <v>0</v>
      </c>
    </row>
    <row r="97" spans="1:27" s="158" customFormat="1" ht="15" customHeight="1" hidden="1">
      <c r="A97" s="69"/>
      <c r="B97" s="70"/>
      <c r="C97" s="71"/>
      <c r="D97" s="72"/>
      <c r="E97" s="74"/>
      <c r="F97" s="77"/>
      <c r="G97" s="77"/>
      <c r="H97" s="77"/>
      <c r="I97" s="77"/>
      <c r="J97" s="77"/>
      <c r="K97" s="77"/>
      <c r="L97" s="77"/>
      <c r="M97" s="77"/>
      <c r="N97" s="77"/>
      <c r="O97" s="77"/>
      <c r="R97" s="77"/>
      <c r="S97" s="77"/>
      <c r="T97" s="77"/>
      <c r="U97" s="77"/>
      <c r="V97" s="77"/>
      <c r="W97" s="77"/>
      <c r="X97" s="77"/>
      <c r="Y97" s="77"/>
      <c r="Z97" s="77"/>
      <c r="AA97" s="77"/>
    </row>
    <row r="98" spans="1:27" s="151" customFormat="1" ht="25.5" hidden="1">
      <c r="A98" s="18"/>
      <c r="B98" s="19" t="s">
        <v>161</v>
      </c>
      <c r="C98" s="20"/>
      <c r="D98" s="14"/>
      <c r="E98" s="99"/>
      <c r="F98" s="100"/>
      <c r="G98" s="100"/>
      <c r="H98" s="100"/>
      <c r="I98" s="100"/>
      <c r="J98" s="100"/>
      <c r="K98" s="101"/>
      <c r="L98" s="101"/>
      <c r="M98" s="101"/>
      <c r="N98" s="101"/>
      <c r="O98" s="101"/>
      <c r="Q98" s="261" t="s">
        <v>470</v>
      </c>
      <c r="R98" s="262">
        <f>COUNTIF(R100:R103,1)+COUNTIF(R100:R103,2)</f>
        <v>0</v>
      </c>
      <c r="S98" s="262">
        <f aca="true" t="shared" si="66" ref="S98:AA98">COUNTIF(S100:S103,1)+COUNTIF(S100:S103,2)</f>
        <v>0</v>
      </c>
      <c r="T98" s="262">
        <f t="shared" si="66"/>
        <v>0</v>
      </c>
      <c r="U98" s="262">
        <f t="shared" si="66"/>
        <v>0</v>
      </c>
      <c r="V98" s="262">
        <f t="shared" si="66"/>
        <v>0</v>
      </c>
      <c r="W98" s="262">
        <f t="shared" si="66"/>
        <v>0</v>
      </c>
      <c r="X98" s="262">
        <f t="shared" si="66"/>
        <v>0</v>
      </c>
      <c r="Y98" s="262">
        <f t="shared" si="66"/>
        <v>0</v>
      </c>
      <c r="Z98" s="262">
        <f t="shared" si="66"/>
        <v>0</v>
      </c>
      <c r="AA98" s="262">
        <f t="shared" si="66"/>
        <v>0</v>
      </c>
    </row>
    <row r="99" spans="1:27" ht="18" hidden="1" thickBot="1">
      <c r="A99" s="26"/>
      <c r="B99" s="189" t="s">
        <v>28</v>
      </c>
      <c r="C99" s="190" t="s">
        <v>369</v>
      </c>
      <c r="D99" s="190" t="s">
        <v>431</v>
      </c>
      <c r="E99" s="192" t="s">
        <v>469</v>
      </c>
      <c r="F99" s="195" t="s">
        <v>432</v>
      </c>
      <c r="G99" s="195" t="s">
        <v>433</v>
      </c>
      <c r="H99" s="195" t="s">
        <v>434</v>
      </c>
      <c r="I99" s="195" t="s">
        <v>435</v>
      </c>
      <c r="J99" s="195" t="s">
        <v>436</v>
      </c>
      <c r="K99" s="195" t="s">
        <v>437</v>
      </c>
      <c r="L99" s="195" t="s">
        <v>438</v>
      </c>
      <c r="M99" s="195" t="s">
        <v>439</v>
      </c>
      <c r="N99" s="195" t="s">
        <v>440</v>
      </c>
      <c r="O99" s="195" t="s">
        <v>441</v>
      </c>
      <c r="Q99" s="261" t="s">
        <v>471</v>
      </c>
      <c r="R99" s="262">
        <v>0</v>
      </c>
      <c r="S99" s="262">
        <v>0</v>
      </c>
      <c r="T99" s="262">
        <v>0</v>
      </c>
      <c r="U99" s="262">
        <v>0</v>
      </c>
      <c r="V99" s="262">
        <v>0</v>
      </c>
      <c r="W99" s="262">
        <v>0</v>
      </c>
      <c r="X99" s="262">
        <v>0</v>
      </c>
      <c r="Y99" s="262">
        <v>0</v>
      </c>
      <c r="Z99" s="262">
        <v>0</v>
      </c>
      <c r="AA99" s="262">
        <v>0</v>
      </c>
    </row>
    <row r="100" spans="1:27" s="158" customFormat="1" ht="36" customHeight="1" hidden="1">
      <c r="A100" s="109"/>
      <c r="B100" s="110">
        <v>0</v>
      </c>
      <c r="C100" s="214" t="s">
        <v>41</v>
      </c>
      <c r="D100" s="215" t="s">
        <v>162</v>
      </c>
      <c r="E100" s="217">
        <f>IF('1)ターミナル入力シート'!G97="○",1,IF('1)ターミナル入力シート'!G97="-",9,IF('1)ターミナル入力シート'!G97="×",2,0)))</f>
        <v>0</v>
      </c>
      <c r="F100" s="219" t="s">
        <v>165</v>
      </c>
      <c r="G100" s="219" t="s">
        <v>165</v>
      </c>
      <c r="H100" s="219" t="s">
        <v>165</v>
      </c>
      <c r="I100" s="219" t="s">
        <v>165</v>
      </c>
      <c r="J100" s="219" t="s">
        <v>165</v>
      </c>
      <c r="K100" s="219" t="s">
        <v>165</v>
      </c>
      <c r="L100" s="219" t="s">
        <v>165</v>
      </c>
      <c r="M100" s="219" t="s">
        <v>165</v>
      </c>
      <c r="N100" s="219" t="s">
        <v>165</v>
      </c>
      <c r="O100" s="219" t="s">
        <v>165</v>
      </c>
      <c r="R100" s="219">
        <f aca="true" t="shared" si="67" ref="R100:AA103">IF(F100="○",$E100,"")</f>
        <v>0</v>
      </c>
      <c r="S100" s="219">
        <f t="shared" si="67"/>
        <v>0</v>
      </c>
      <c r="T100" s="219">
        <f t="shared" si="67"/>
        <v>0</v>
      </c>
      <c r="U100" s="219">
        <f t="shared" si="67"/>
        <v>0</v>
      </c>
      <c r="V100" s="219">
        <f t="shared" si="67"/>
        <v>0</v>
      </c>
      <c r="W100" s="219">
        <f t="shared" si="67"/>
        <v>0</v>
      </c>
      <c r="X100" s="219">
        <f t="shared" si="67"/>
        <v>0</v>
      </c>
      <c r="Y100" s="219">
        <f t="shared" si="67"/>
        <v>0</v>
      </c>
      <c r="Z100" s="219">
        <f t="shared" si="67"/>
        <v>0</v>
      </c>
      <c r="AA100" s="219">
        <f t="shared" si="67"/>
        <v>0</v>
      </c>
    </row>
    <row r="101" spans="1:27" s="158" customFormat="1" ht="36" customHeight="1" hidden="1">
      <c r="A101" s="109"/>
      <c r="B101" s="110">
        <v>1</v>
      </c>
      <c r="C101" s="63" t="s">
        <v>129</v>
      </c>
      <c r="D101" s="51" t="s">
        <v>166</v>
      </c>
      <c r="E101" s="33">
        <f>IF($E$100=2,0,IF('1)ターミナル入力シート'!G98="○",1,IF('1)ターミナル入力シート'!G98="-",9,IF('1)ターミナル入力シート'!G98="×",2,0))))</f>
        <v>0</v>
      </c>
      <c r="F101" s="35" t="s">
        <v>44</v>
      </c>
      <c r="G101" s="36"/>
      <c r="H101" s="36"/>
      <c r="I101" s="36"/>
      <c r="J101" s="35" t="s">
        <v>44</v>
      </c>
      <c r="K101" s="36"/>
      <c r="L101" s="36"/>
      <c r="M101" s="36"/>
      <c r="N101" s="36"/>
      <c r="O101" s="36"/>
      <c r="R101" s="35">
        <f t="shared" si="67"/>
        <v>0</v>
      </c>
      <c r="S101" s="36">
        <f t="shared" si="67"/>
      </c>
      <c r="T101" s="36">
        <f t="shared" si="67"/>
      </c>
      <c r="U101" s="36">
        <f t="shared" si="67"/>
      </c>
      <c r="V101" s="35">
        <f t="shared" si="67"/>
        <v>0</v>
      </c>
      <c r="W101" s="36">
        <f t="shared" si="67"/>
      </c>
      <c r="X101" s="36">
        <f t="shared" si="67"/>
      </c>
      <c r="Y101" s="36">
        <f t="shared" si="67"/>
      </c>
      <c r="Z101" s="36">
        <f t="shared" si="67"/>
      </c>
      <c r="AA101" s="36">
        <f t="shared" si="67"/>
      </c>
    </row>
    <row r="102" spans="1:27" s="158" customFormat="1" ht="36" customHeight="1" hidden="1">
      <c r="A102" s="109"/>
      <c r="B102" s="110">
        <v>2</v>
      </c>
      <c r="C102" s="63" t="s">
        <v>154</v>
      </c>
      <c r="D102" s="51" t="s">
        <v>408</v>
      </c>
      <c r="E102" s="33">
        <f>IF($E$100=2,0,IF('1)ターミナル入力シート'!G99="○",1,IF('1)ターミナル入力シート'!G99="-",9,IF('1)ターミナル入力シート'!G99="×",2,0))))</f>
        <v>0</v>
      </c>
      <c r="F102" s="36" t="s">
        <v>58</v>
      </c>
      <c r="G102" s="36"/>
      <c r="H102" s="36"/>
      <c r="I102" s="36"/>
      <c r="J102" s="35" t="s">
        <v>44</v>
      </c>
      <c r="K102" s="36"/>
      <c r="L102" s="36"/>
      <c r="M102" s="36"/>
      <c r="N102" s="36"/>
      <c r="O102" s="36"/>
      <c r="R102" s="36">
        <f t="shared" si="67"/>
        <v>0</v>
      </c>
      <c r="S102" s="36">
        <f t="shared" si="67"/>
      </c>
      <c r="T102" s="36">
        <f t="shared" si="67"/>
      </c>
      <c r="U102" s="36">
        <f t="shared" si="67"/>
      </c>
      <c r="V102" s="35">
        <f t="shared" si="67"/>
        <v>0</v>
      </c>
      <c r="W102" s="36">
        <f t="shared" si="67"/>
      </c>
      <c r="X102" s="36">
        <f t="shared" si="67"/>
      </c>
      <c r="Y102" s="36">
        <f t="shared" si="67"/>
      </c>
      <c r="Z102" s="36">
        <f t="shared" si="67"/>
      </c>
      <c r="AA102" s="36">
        <f t="shared" si="67"/>
      </c>
    </row>
    <row r="103" spans="1:27" s="158" customFormat="1" ht="36" customHeight="1" hidden="1" thickBot="1">
      <c r="A103" s="109"/>
      <c r="B103" s="110">
        <v>3</v>
      </c>
      <c r="C103" s="80" t="s">
        <v>134</v>
      </c>
      <c r="D103" s="51" t="s">
        <v>171</v>
      </c>
      <c r="E103" s="112">
        <f>IF($E$100=2,0,IF('1)ターミナル入力シート'!G100="○",1,IF('1)ターミナル入力シート'!G100="-",9,IF('1)ターミナル入力シート'!G100="×",2,0))))</f>
        <v>0</v>
      </c>
      <c r="F103" s="36"/>
      <c r="G103" s="36"/>
      <c r="H103" s="36"/>
      <c r="I103" s="36"/>
      <c r="J103" s="36"/>
      <c r="K103" s="36"/>
      <c r="L103" s="36"/>
      <c r="M103" s="36"/>
      <c r="N103" s="36"/>
      <c r="O103" s="35" t="s">
        <v>44</v>
      </c>
      <c r="R103" s="36">
        <f t="shared" si="67"/>
      </c>
      <c r="S103" s="36">
        <f t="shared" si="67"/>
      </c>
      <c r="T103" s="36">
        <f t="shared" si="67"/>
      </c>
      <c r="U103" s="36">
        <f t="shared" si="67"/>
      </c>
      <c r="V103" s="36">
        <f t="shared" si="67"/>
      </c>
      <c r="W103" s="36">
        <f t="shared" si="67"/>
      </c>
      <c r="X103" s="36">
        <f t="shared" si="67"/>
      </c>
      <c r="Y103" s="36">
        <f t="shared" si="67"/>
      </c>
      <c r="Z103" s="36">
        <f t="shared" si="67"/>
      </c>
      <c r="AA103" s="35">
        <f t="shared" si="67"/>
        <v>0</v>
      </c>
    </row>
    <row r="104" spans="1:27" s="158" customFormat="1" ht="17.25" hidden="1">
      <c r="A104" s="55"/>
      <c r="B104" s="267"/>
      <c r="C104" s="268"/>
      <c r="D104" s="72"/>
      <c r="E104" s="132"/>
      <c r="F104" s="269"/>
      <c r="G104" s="269"/>
      <c r="H104" s="269"/>
      <c r="I104" s="269"/>
      <c r="J104" s="269"/>
      <c r="K104" s="269"/>
      <c r="L104" s="269"/>
      <c r="M104" s="269"/>
      <c r="N104" s="269"/>
      <c r="O104" s="269"/>
      <c r="Q104" s="270" t="s">
        <v>473</v>
      </c>
      <c r="R104" s="271">
        <f>COUNTIF(R100:R103,1)</f>
        <v>0</v>
      </c>
      <c r="S104" s="271">
        <f aca="true" t="shared" si="68" ref="S104:AA104">COUNTIF(S100:S103,1)</f>
        <v>0</v>
      </c>
      <c r="T104" s="271">
        <f t="shared" si="68"/>
        <v>0</v>
      </c>
      <c r="U104" s="271">
        <f t="shared" si="68"/>
        <v>0</v>
      </c>
      <c r="V104" s="271">
        <f t="shared" si="68"/>
        <v>0</v>
      </c>
      <c r="W104" s="271">
        <f t="shared" si="68"/>
        <v>0</v>
      </c>
      <c r="X104" s="271">
        <f t="shared" si="68"/>
        <v>0</v>
      </c>
      <c r="Y104" s="271">
        <f t="shared" si="68"/>
        <v>0</v>
      </c>
      <c r="Z104" s="271">
        <f t="shared" si="68"/>
        <v>0</v>
      </c>
      <c r="AA104" s="271">
        <f t="shared" si="68"/>
        <v>0</v>
      </c>
    </row>
    <row r="105" spans="1:27" s="158" customFormat="1" ht="17.25" hidden="1">
      <c r="A105" s="55"/>
      <c r="B105" s="267"/>
      <c r="C105" s="268"/>
      <c r="D105" s="72"/>
      <c r="E105" s="132"/>
      <c r="F105" s="269"/>
      <c r="G105" s="269"/>
      <c r="H105" s="269"/>
      <c r="I105" s="269"/>
      <c r="J105" s="269"/>
      <c r="K105" s="269"/>
      <c r="L105" s="269"/>
      <c r="M105" s="269"/>
      <c r="N105" s="269"/>
      <c r="O105" s="269"/>
      <c r="Q105" s="270" t="s">
        <v>474</v>
      </c>
      <c r="R105" s="271">
        <f>COUNTIF(R100:R103,2)</f>
        <v>0</v>
      </c>
      <c r="S105" s="271">
        <f aca="true" t="shared" si="69" ref="S105:AA105">COUNTIF(S100:S103,2)</f>
        <v>0</v>
      </c>
      <c r="T105" s="271">
        <f t="shared" si="69"/>
        <v>0</v>
      </c>
      <c r="U105" s="271">
        <f t="shared" si="69"/>
        <v>0</v>
      </c>
      <c r="V105" s="271">
        <f t="shared" si="69"/>
        <v>0</v>
      </c>
      <c r="W105" s="271">
        <f t="shared" si="69"/>
        <v>0</v>
      </c>
      <c r="X105" s="271">
        <f t="shared" si="69"/>
        <v>0</v>
      </c>
      <c r="Y105" s="271">
        <f t="shared" si="69"/>
        <v>0</v>
      </c>
      <c r="Z105" s="271">
        <f t="shared" si="69"/>
        <v>0</v>
      </c>
      <c r="AA105" s="271">
        <f t="shared" si="69"/>
        <v>0</v>
      </c>
    </row>
    <row r="106" spans="1:27" s="158" customFormat="1" ht="17.25" hidden="1">
      <c r="A106" s="55"/>
      <c r="B106" s="267"/>
      <c r="C106" s="268"/>
      <c r="D106" s="72"/>
      <c r="E106" s="132"/>
      <c r="F106" s="269"/>
      <c r="G106" s="269"/>
      <c r="H106" s="269"/>
      <c r="I106" s="269"/>
      <c r="J106" s="269"/>
      <c r="K106" s="269"/>
      <c r="L106" s="269"/>
      <c r="M106" s="269"/>
      <c r="N106" s="269"/>
      <c r="O106" s="269"/>
      <c r="Q106" s="272" t="s">
        <v>475</v>
      </c>
      <c r="R106" s="273">
        <v>0</v>
      </c>
      <c r="S106" s="273">
        <v>0</v>
      </c>
      <c r="T106" s="273">
        <v>0</v>
      </c>
      <c r="U106" s="273">
        <v>0</v>
      </c>
      <c r="V106" s="273">
        <v>0</v>
      </c>
      <c r="W106" s="273">
        <v>0</v>
      </c>
      <c r="X106" s="273">
        <v>0</v>
      </c>
      <c r="Y106" s="273">
        <v>0</v>
      </c>
      <c r="Z106" s="273">
        <v>0</v>
      </c>
      <c r="AA106" s="273">
        <v>0</v>
      </c>
    </row>
    <row r="107" spans="1:27" s="158" customFormat="1" ht="15" customHeight="1" hidden="1">
      <c r="A107" s="69"/>
      <c r="B107" s="70"/>
      <c r="C107" s="71"/>
      <c r="D107" s="72"/>
      <c r="E107" s="74"/>
      <c r="F107" s="77"/>
      <c r="G107" s="77"/>
      <c r="H107" s="77"/>
      <c r="I107" s="77"/>
      <c r="J107" s="77"/>
      <c r="K107" s="77"/>
      <c r="L107" s="77"/>
      <c r="M107" s="77"/>
      <c r="N107" s="77"/>
      <c r="O107" s="77"/>
      <c r="R107" s="77"/>
      <c r="S107" s="77"/>
      <c r="T107" s="77"/>
      <c r="U107" s="77"/>
      <c r="V107" s="77"/>
      <c r="W107" s="77"/>
      <c r="X107" s="77"/>
      <c r="Y107" s="77"/>
      <c r="Z107" s="77"/>
      <c r="AA107" s="77"/>
    </row>
    <row r="108" spans="1:27" s="151" customFormat="1" ht="25.5" hidden="1">
      <c r="A108" s="18"/>
      <c r="B108" s="19" t="s">
        <v>172</v>
      </c>
      <c r="C108" s="20"/>
      <c r="D108" s="14"/>
      <c r="E108" s="99"/>
      <c r="F108" s="100"/>
      <c r="G108" s="100"/>
      <c r="H108" s="100"/>
      <c r="I108" s="100"/>
      <c r="J108" s="100"/>
      <c r="K108" s="101"/>
      <c r="L108" s="101"/>
      <c r="M108" s="101"/>
      <c r="N108" s="101"/>
      <c r="O108" s="101"/>
      <c r="Q108" s="261" t="s">
        <v>470</v>
      </c>
      <c r="R108" s="262">
        <f>COUNTIF(R110:R113,1)+COUNTIF(R110:R113,2)</f>
        <v>0</v>
      </c>
      <c r="S108" s="262">
        <f aca="true" t="shared" si="70" ref="S108:AA108">COUNTIF(S110:S113,1)+COUNTIF(S110:S113,2)</f>
        <v>0</v>
      </c>
      <c r="T108" s="262">
        <f t="shared" si="70"/>
        <v>0</v>
      </c>
      <c r="U108" s="262">
        <f t="shared" si="70"/>
        <v>0</v>
      </c>
      <c r="V108" s="262">
        <f t="shared" si="70"/>
        <v>0</v>
      </c>
      <c r="W108" s="262">
        <f t="shared" si="70"/>
        <v>0</v>
      </c>
      <c r="X108" s="262">
        <f t="shared" si="70"/>
        <v>0</v>
      </c>
      <c r="Y108" s="262">
        <f t="shared" si="70"/>
        <v>0</v>
      </c>
      <c r="Z108" s="262">
        <f t="shared" si="70"/>
        <v>0</v>
      </c>
      <c r="AA108" s="262">
        <f t="shared" si="70"/>
        <v>0</v>
      </c>
    </row>
    <row r="109" spans="1:27" ht="18" hidden="1" thickBot="1">
      <c r="A109" s="26"/>
      <c r="B109" s="189" t="s">
        <v>95</v>
      </c>
      <c r="C109" s="190" t="s">
        <v>369</v>
      </c>
      <c r="D109" s="190" t="s">
        <v>431</v>
      </c>
      <c r="E109" s="192" t="s">
        <v>469</v>
      </c>
      <c r="F109" s="195" t="s">
        <v>432</v>
      </c>
      <c r="G109" s="195" t="s">
        <v>433</v>
      </c>
      <c r="H109" s="195" t="s">
        <v>434</v>
      </c>
      <c r="I109" s="195" t="s">
        <v>435</v>
      </c>
      <c r="J109" s="195" t="s">
        <v>436</v>
      </c>
      <c r="K109" s="195" t="s">
        <v>437</v>
      </c>
      <c r="L109" s="195" t="s">
        <v>438</v>
      </c>
      <c r="M109" s="195" t="s">
        <v>439</v>
      </c>
      <c r="N109" s="195" t="s">
        <v>440</v>
      </c>
      <c r="O109" s="195" t="s">
        <v>441</v>
      </c>
      <c r="Q109" s="261" t="s">
        <v>471</v>
      </c>
      <c r="R109" s="262">
        <v>0</v>
      </c>
      <c r="S109" s="262">
        <v>0</v>
      </c>
      <c r="T109" s="262">
        <v>0</v>
      </c>
      <c r="U109" s="262">
        <v>0</v>
      </c>
      <c r="V109" s="262">
        <v>0</v>
      </c>
      <c r="W109" s="262">
        <v>0</v>
      </c>
      <c r="X109" s="262">
        <v>0</v>
      </c>
      <c r="Y109" s="262">
        <v>0</v>
      </c>
      <c r="Z109" s="262">
        <v>0</v>
      </c>
      <c r="AA109" s="262">
        <v>0</v>
      </c>
    </row>
    <row r="110" spans="1:27" s="158" customFormat="1" ht="36" customHeight="1" hidden="1">
      <c r="A110" s="109"/>
      <c r="B110" s="110">
        <v>0</v>
      </c>
      <c r="C110" s="214" t="s">
        <v>41</v>
      </c>
      <c r="D110" s="215" t="s">
        <v>173</v>
      </c>
      <c r="E110" s="217">
        <f>IF('1)ターミナル入力シート'!G104="○",1,IF('1)ターミナル入力シート'!G104="-",9,IF('1)ターミナル入力シート'!G104="×",2,0)))</f>
        <v>0</v>
      </c>
      <c r="F110" s="219" t="s">
        <v>165</v>
      </c>
      <c r="G110" s="219" t="s">
        <v>165</v>
      </c>
      <c r="H110" s="219" t="s">
        <v>165</v>
      </c>
      <c r="I110" s="219" t="s">
        <v>165</v>
      </c>
      <c r="J110" s="219" t="s">
        <v>165</v>
      </c>
      <c r="K110" s="219" t="s">
        <v>165</v>
      </c>
      <c r="L110" s="219" t="s">
        <v>165</v>
      </c>
      <c r="M110" s="219" t="s">
        <v>165</v>
      </c>
      <c r="N110" s="219" t="s">
        <v>165</v>
      </c>
      <c r="O110" s="219" t="s">
        <v>165</v>
      </c>
      <c r="R110" s="219">
        <f aca="true" t="shared" si="71" ref="R110:AA113">IF(F110="○",$E110,"")</f>
        <v>0</v>
      </c>
      <c r="S110" s="219">
        <f t="shared" si="71"/>
        <v>0</v>
      </c>
      <c r="T110" s="219">
        <f t="shared" si="71"/>
        <v>0</v>
      </c>
      <c r="U110" s="219">
        <f t="shared" si="71"/>
        <v>0</v>
      </c>
      <c r="V110" s="219">
        <f t="shared" si="71"/>
        <v>0</v>
      </c>
      <c r="W110" s="219">
        <f t="shared" si="71"/>
        <v>0</v>
      </c>
      <c r="X110" s="219">
        <f t="shared" si="71"/>
        <v>0</v>
      </c>
      <c r="Y110" s="219">
        <f t="shared" si="71"/>
        <v>0</v>
      </c>
      <c r="Z110" s="219">
        <f t="shared" si="71"/>
        <v>0</v>
      </c>
      <c r="AA110" s="219">
        <f t="shared" si="71"/>
        <v>0</v>
      </c>
    </row>
    <row r="111" spans="1:27" s="158" customFormat="1" ht="36" customHeight="1" hidden="1">
      <c r="A111" s="109"/>
      <c r="B111" s="110">
        <v>1</v>
      </c>
      <c r="C111" s="63" t="s">
        <v>129</v>
      </c>
      <c r="D111" s="51" t="s">
        <v>175</v>
      </c>
      <c r="E111" s="33">
        <f>IF($E$110=2,0,IF('1)ターミナル入力シート'!G105="○",1,IF('1)ターミナル入力シート'!G105="-",9,IF('1)ターミナル入力シート'!G105="×",2,0))))</f>
        <v>0</v>
      </c>
      <c r="F111" s="35" t="s">
        <v>44</v>
      </c>
      <c r="G111" s="36"/>
      <c r="H111" s="36"/>
      <c r="I111" s="36"/>
      <c r="J111" s="35" t="s">
        <v>44</v>
      </c>
      <c r="K111" s="36"/>
      <c r="L111" s="36"/>
      <c r="M111" s="36"/>
      <c r="N111" s="36"/>
      <c r="O111" s="36"/>
      <c r="R111" s="35">
        <f t="shared" si="71"/>
        <v>0</v>
      </c>
      <c r="S111" s="36">
        <f t="shared" si="71"/>
      </c>
      <c r="T111" s="36">
        <f t="shared" si="71"/>
      </c>
      <c r="U111" s="36">
        <f t="shared" si="71"/>
      </c>
      <c r="V111" s="35">
        <f t="shared" si="71"/>
        <v>0</v>
      </c>
      <c r="W111" s="36">
        <f t="shared" si="71"/>
      </c>
      <c r="X111" s="36">
        <f t="shared" si="71"/>
      </c>
      <c r="Y111" s="36">
        <f t="shared" si="71"/>
      </c>
      <c r="Z111" s="36">
        <f t="shared" si="71"/>
      </c>
      <c r="AA111" s="36">
        <f t="shared" si="71"/>
      </c>
    </row>
    <row r="112" spans="1:27" s="158" customFormat="1" ht="36" customHeight="1" hidden="1">
      <c r="A112" s="109"/>
      <c r="B112" s="110">
        <v>2</v>
      </c>
      <c r="C112" s="63" t="s">
        <v>154</v>
      </c>
      <c r="D112" s="51" t="s">
        <v>407</v>
      </c>
      <c r="E112" s="33">
        <f>IF($E$110=2,0,IF('1)ターミナル入力シート'!G106="○",1,IF('1)ターミナル入力シート'!G106="-",9,IF('1)ターミナル入力シート'!G106="×",2,0))))</f>
        <v>0</v>
      </c>
      <c r="F112" s="36" t="s">
        <v>66</v>
      </c>
      <c r="G112" s="36"/>
      <c r="H112" s="36"/>
      <c r="I112" s="36"/>
      <c r="J112" s="35" t="s">
        <v>44</v>
      </c>
      <c r="K112" s="36"/>
      <c r="L112" s="36"/>
      <c r="M112" s="36"/>
      <c r="N112" s="36"/>
      <c r="O112" s="36"/>
      <c r="R112" s="36">
        <f t="shared" si="71"/>
        <v>0</v>
      </c>
      <c r="S112" s="36">
        <f t="shared" si="71"/>
      </c>
      <c r="T112" s="36">
        <f t="shared" si="71"/>
      </c>
      <c r="U112" s="36">
        <f t="shared" si="71"/>
      </c>
      <c r="V112" s="35">
        <f t="shared" si="71"/>
        <v>0</v>
      </c>
      <c r="W112" s="36">
        <f t="shared" si="71"/>
      </c>
      <c r="X112" s="36">
        <f t="shared" si="71"/>
      </c>
      <c r="Y112" s="36">
        <f t="shared" si="71"/>
      </c>
      <c r="Z112" s="36">
        <f t="shared" si="71"/>
      </c>
      <c r="AA112" s="36">
        <f t="shared" si="71"/>
      </c>
    </row>
    <row r="113" spans="1:27" s="158" customFormat="1" ht="36" customHeight="1" hidden="1" thickBot="1">
      <c r="A113" s="109"/>
      <c r="B113" s="110">
        <v>3</v>
      </c>
      <c r="C113" s="80" t="s">
        <v>134</v>
      </c>
      <c r="D113" s="51" t="s">
        <v>179</v>
      </c>
      <c r="E113" s="112">
        <f>IF($E$110=2,0,IF('1)ターミナル入力シート'!G107="○",1,IF('1)ターミナル入力シート'!G107="-",9,IF('1)ターミナル入力シート'!G107="×",2,0))))</f>
        <v>0</v>
      </c>
      <c r="F113" s="36"/>
      <c r="G113" s="36"/>
      <c r="H113" s="36"/>
      <c r="I113" s="36"/>
      <c r="J113" s="36"/>
      <c r="K113" s="36"/>
      <c r="L113" s="36"/>
      <c r="M113" s="36"/>
      <c r="N113" s="36"/>
      <c r="O113" s="35" t="s">
        <v>44</v>
      </c>
      <c r="R113" s="36">
        <f t="shared" si="71"/>
      </c>
      <c r="S113" s="36">
        <f t="shared" si="71"/>
      </c>
      <c r="T113" s="36">
        <f t="shared" si="71"/>
      </c>
      <c r="U113" s="36">
        <f t="shared" si="71"/>
      </c>
      <c r="V113" s="36">
        <f t="shared" si="71"/>
      </c>
      <c r="W113" s="36">
        <f t="shared" si="71"/>
      </c>
      <c r="X113" s="36">
        <f t="shared" si="71"/>
      </c>
      <c r="Y113" s="36">
        <f t="shared" si="71"/>
      </c>
      <c r="Z113" s="36">
        <f t="shared" si="71"/>
      </c>
      <c r="AA113" s="35">
        <f t="shared" si="71"/>
        <v>0</v>
      </c>
    </row>
    <row r="114" spans="1:27" s="158" customFormat="1" ht="17.25" hidden="1">
      <c r="A114" s="55"/>
      <c r="B114" s="267"/>
      <c r="C114" s="268"/>
      <c r="D114" s="72"/>
      <c r="E114" s="132"/>
      <c r="F114" s="269"/>
      <c r="G114" s="269"/>
      <c r="H114" s="269"/>
      <c r="I114" s="269"/>
      <c r="J114" s="269"/>
      <c r="K114" s="269"/>
      <c r="L114" s="269"/>
      <c r="M114" s="269"/>
      <c r="N114" s="269"/>
      <c r="O114" s="269"/>
      <c r="Q114" s="270" t="s">
        <v>473</v>
      </c>
      <c r="R114" s="271">
        <f>COUNTIF(R110:R113,1)</f>
        <v>0</v>
      </c>
      <c r="S114" s="271">
        <f aca="true" t="shared" si="72" ref="S114:AA114">COUNTIF(S110:S113,1)</f>
        <v>0</v>
      </c>
      <c r="T114" s="271">
        <f t="shared" si="72"/>
        <v>0</v>
      </c>
      <c r="U114" s="271">
        <f t="shared" si="72"/>
        <v>0</v>
      </c>
      <c r="V114" s="271">
        <f t="shared" si="72"/>
        <v>0</v>
      </c>
      <c r="W114" s="271">
        <f t="shared" si="72"/>
        <v>0</v>
      </c>
      <c r="X114" s="271">
        <f t="shared" si="72"/>
        <v>0</v>
      </c>
      <c r="Y114" s="271">
        <f t="shared" si="72"/>
        <v>0</v>
      </c>
      <c r="Z114" s="271">
        <f t="shared" si="72"/>
        <v>0</v>
      </c>
      <c r="AA114" s="271">
        <f t="shared" si="72"/>
        <v>0</v>
      </c>
    </row>
    <row r="115" spans="1:27" s="158" customFormat="1" ht="17.25" hidden="1">
      <c r="A115" s="55"/>
      <c r="B115" s="267"/>
      <c r="C115" s="268"/>
      <c r="D115" s="72"/>
      <c r="E115" s="132"/>
      <c r="F115" s="269"/>
      <c r="G115" s="269"/>
      <c r="H115" s="269"/>
      <c r="I115" s="269"/>
      <c r="J115" s="269"/>
      <c r="K115" s="269"/>
      <c r="L115" s="269"/>
      <c r="M115" s="269"/>
      <c r="N115" s="269"/>
      <c r="O115" s="269"/>
      <c r="Q115" s="270" t="s">
        <v>474</v>
      </c>
      <c r="R115" s="271">
        <f>COUNTIF(R110:R113,2)</f>
        <v>0</v>
      </c>
      <c r="S115" s="271">
        <f aca="true" t="shared" si="73" ref="S115:AA115">COUNTIF(S110:S113,2)</f>
        <v>0</v>
      </c>
      <c r="T115" s="271">
        <f t="shared" si="73"/>
        <v>0</v>
      </c>
      <c r="U115" s="271">
        <f t="shared" si="73"/>
        <v>0</v>
      </c>
      <c r="V115" s="271">
        <f t="shared" si="73"/>
        <v>0</v>
      </c>
      <c r="W115" s="271">
        <f t="shared" si="73"/>
        <v>0</v>
      </c>
      <c r="X115" s="271">
        <f t="shared" si="73"/>
        <v>0</v>
      </c>
      <c r="Y115" s="271">
        <f t="shared" si="73"/>
        <v>0</v>
      </c>
      <c r="Z115" s="271">
        <f t="shared" si="73"/>
        <v>0</v>
      </c>
      <c r="AA115" s="271">
        <f t="shared" si="73"/>
        <v>0</v>
      </c>
    </row>
    <row r="116" spans="1:27" s="158" customFormat="1" ht="17.25" hidden="1">
      <c r="A116" s="55"/>
      <c r="B116" s="267"/>
      <c r="C116" s="268"/>
      <c r="D116" s="72"/>
      <c r="E116" s="132"/>
      <c r="F116" s="269"/>
      <c r="G116" s="269"/>
      <c r="H116" s="269"/>
      <c r="I116" s="269"/>
      <c r="J116" s="269"/>
      <c r="K116" s="269"/>
      <c r="L116" s="269"/>
      <c r="M116" s="269"/>
      <c r="N116" s="269"/>
      <c r="O116" s="269"/>
      <c r="Q116" s="272" t="s">
        <v>475</v>
      </c>
      <c r="R116" s="273">
        <v>0</v>
      </c>
      <c r="S116" s="273">
        <v>0</v>
      </c>
      <c r="T116" s="273">
        <v>0</v>
      </c>
      <c r="U116" s="273">
        <v>0</v>
      </c>
      <c r="V116" s="273">
        <v>0</v>
      </c>
      <c r="W116" s="273">
        <v>0</v>
      </c>
      <c r="X116" s="273">
        <v>0</v>
      </c>
      <c r="Y116" s="273">
        <v>0</v>
      </c>
      <c r="Z116" s="273">
        <v>0</v>
      </c>
      <c r="AA116" s="273">
        <v>0</v>
      </c>
    </row>
    <row r="117" spans="6:27" ht="17.25" hidden="1">
      <c r="F117" s="79"/>
      <c r="G117" s="79"/>
      <c r="H117" s="79"/>
      <c r="I117" s="79"/>
      <c r="J117" s="79"/>
      <c r="K117" s="79"/>
      <c r="L117" s="79"/>
      <c r="M117" s="79"/>
      <c r="N117" s="79"/>
      <c r="O117" s="79"/>
      <c r="R117" s="79"/>
      <c r="S117" s="79"/>
      <c r="T117" s="79"/>
      <c r="U117" s="79"/>
      <c r="V117" s="79"/>
      <c r="W117" s="79"/>
      <c r="X117" s="79"/>
      <c r="Y117" s="79"/>
      <c r="Z117" s="79"/>
      <c r="AA117" s="79"/>
    </row>
    <row r="118" spans="1:27" ht="18.75" hidden="1">
      <c r="A118" s="264" t="s">
        <v>472</v>
      </c>
      <c r="B118" s="263"/>
      <c r="C118" s="253"/>
      <c r="D118" s="254"/>
      <c r="E118" s="255"/>
      <c r="F118" s="256"/>
      <c r="G118" s="256"/>
      <c r="H118" s="256"/>
      <c r="I118" s="256"/>
      <c r="J118" s="256"/>
      <c r="K118" s="256"/>
      <c r="L118" s="256"/>
      <c r="M118" s="256"/>
      <c r="N118" s="256"/>
      <c r="O118" s="256"/>
      <c r="P118" s="257"/>
      <c r="Q118" s="257"/>
      <c r="R118" s="256"/>
      <c r="S118" s="256"/>
      <c r="T118" s="256"/>
      <c r="U118" s="256"/>
      <c r="V118" s="256"/>
      <c r="W118" s="256"/>
      <c r="X118" s="256"/>
      <c r="Y118" s="256"/>
      <c r="Z118" s="256"/>
      <c r="AA118" s="256"/>
    </row>
    <row r="119" spans="6:27" ht="17.25" hidden="1">
      <c r="F119" s="79"/>
      <c r="G119" s="79"/>
      <c r="H119" s="79"/>
      <c r="I119" s="79"/>
      <c r="J119" s="79"/>
      <c r="K119" s="79"/>
      <c r="L119" s="79"/>
      <c r="M119" s="79"/>
      <c r="N119" s="79"/>
      <c r="O119" s="79"/>
      <c r="Q119" s="261" t="s">
        <v>470</v>
      </c>
      <c r="R119" s="262">
        <f>COUNTIF(R121:R134,1)+COUNTIF(R121:R134,2)</f>
        <v>0</v>
      </c>
      <c r="S119" s="262">
        <f aca="true" t="shared" si="74" ref="S119:AA119">COUNTIF(S121:S134,1)+COUNTIF(S121:S134,2)</f>
        <v>0</v>
      </c>
      <c r="T119" s="262">
        <f t="shared" si="74"/>
        <v>0</v>
      </c>
      <c r="U119" s="262">
        <f t="shared" si="74"/>
        <v>0</v>
      </c>
      <c r="V119" s="262">
        <f t="shared" si="74"/>
        <v>0</v>
      </c>
      <c r="W119" s="262">
        <f t="shared" si="74"/>
        <v>0</v>
      </c>
      <c r="X119" s="262">
        <f t="shared" si="74"/>
        <v>0</v>
      </c>
      <c r="Y119" s="262">
        <f t="shared" si="74"/>
        <v>0</v>
      </c>
      <c r="Z119" s="262">
        <f t="shared" si="74"/>
        <v>0</v>
      </c>
      <c r="AA119" s="262">
        <f t="shared" si="74"/>
        <v>0</v>
      </c>
    </row>
    <row r="120" spans="2:27" ht="17.25" hidden="1">
      <c r="B120" s="265"/>
      <c r="C120" s="265"/>
      <c r="D120" s="266"/>
      <c r="E120" s="78"/>
      <c r="F120" s="77"/>
      <c r="G120" s="77"/>
      <c r="H120" s="77"/>
      <c r="I120" s="77"/>
      <c r="J120" s="77"/>
      <c r="K120" s="77"/>
      <c r="L120" s="77"/>
      <c r="M120" s="77"/>
      <c r="N120" s="77"/>
      <c r="O120" s="77"/>
      <c r="P120" s="158"/>
      <c r="Q120" s="261" t="s">
        <v>471</v>
      </c>
      <c r="R120" s="262">
        <v>0</v>
      </c>
      <c r="S120" s="262">
        <v>0</v>
      </c>
      <c r="T120" s="262">
        <v>0</v>
      </c>
      <c r="U120" s="262">
        <v>0</v>
      </c>
      <c r="V120" s="262">
        <v>0</v>
      </c>
      <c r="W120" s="262">
        <v>0</v>
      </c>
      <c r="X120" s="262">
        <v>0</v>
      </c>
      <c r="Y120" s="262">
        <v>0</v>
      </c>
      <c r="Z120" s="262">
        <v>0</v>
      </c>
      <c r="AA120" s="262">
        <v>0</v>
      </c>
    </row>
    <row r="121" spans="1:27" s="158" customFormat="1" ht="36.75" customHeight="1" hidden="1">
      <c r="A121" s="84" t="s">
        <v>528</v>
      </c>
      <c r="B121" s="38" t="s">
        <v>443</v>
      </c>
      <c r="C121" s="39" t="s">
        <v>444</v>
      </c>
      <c r="D121" s="40" t="s">
        <v>45</v>
      </c>
      <c r="E121" s="42">
        <f>IF($E$6&gt;1,0,IF('1)ターミナル入力シート'!G9="○",1,IF('1)ターミナル入力シート'!G9="-",9,IF('1)ターミナル入力シート'!G9="×",2,0))))</f>
        <v>0</v>
      </c>
      <c r="F121" s="45"/>
      <c r="G121" s="46" t="s">
        <v>66</v>
      </c>
      <c r="H121" s="45"/>
      <c r="I121" s="45"/>
      <c r="J121" s="47"/>
      <c r="K121" s="47"/>
      <c r="L121" s="48"/>
      <c r="M121" s="45"/>
      <c r="N121" s="45"/>
      <c r="O121" s="48"/>
      <c r="P121" s="157"/>
      <c r="R121" s="35">
        <f aca="true" t="shared" si="75" ref="R121:R134">IF(F121="○",$E121,"")</f>
      </c>
      <c r="S121" s="36">
        <f aca="true" t="shared" si="76" ref="S121:S134">IF(G121="○",$E121,"")</f>
        <v>0</v>
      </c>
      <c r="T121" s="36">
        <f aca="true" t="shared" si="77" ref="T121:T134">IF(H121="○",$E121,"")</f>
      </c>
      <c r="U121" s="36">
        <f aca="true" t="shared" si="78" ref="U121:U134">IF(I121="○",$E121,"")</f>
      </c>
      <c r="V121" s="35">
        <f aca="true" t="shared" si="79" ref="V121:V134">IF(J121="○",$E121,"")</f>
      </c>
      <c r="W121" s="36">
        <f aca="true" t="shared" si="80" ref="W121:W134">IF(K121="○",$E121,"")</f>
      </c>
      <c r="X121" s="36">
        <f aca="true" t="shared" si="81" ref="X121:X134">IF(L121="○",$E121,"")</f>
      </c>
      <c r="Y121" s="36">
        <f aca="true" t="shared" si="82" ref="Y121:Y134">IF(M121="○",$E121,"")</f>
      </c>
      <c r="Z121" s="36">
        <f aca="true" t="shared" si="83" ref="Z121:Z134">IF(N121="○",$E121,"")</f>
      </c>
      <c r="AA121" s="36">
        <f aca="true" t="shared" si="84" ref="AA121:AA134">IF(O121="○",$E121,"")</f>
      </c>
    </row>
    <row r="122" spans="1:27" s="157" customFormat="1" ht="36.75" customHeight="1" hidden="1">
      <c r="A122" s="311" t="s">
        <v>528</v>
      </c>
      <c r="B122" s="244" t="s">
        <v>291</v>
      </c>
      <c r="C122" s="258" t="s">
        <v>292</v>
      </c>
      <c r="D122" s="40" t="s">
        <v>51</v>
      </c>
      <c r="E122" s="42">
        <f>IF($E$6&gt;1,0,IF('1)ターミナル入力シート'!G11="○",1,IF('1)ターミナル入力シート'!G11="-",9,IF('1)ターミナル入力シート'!G11="×",2,0))))</f>
        <v>0</v>
      </c>
      <c r="F122" s="46" t="s">
        <v>66</v>
      </c>
      <c r="G122" s="46" t="s">
        <v>66</v>
      </c>
      <c r="H122" s="46" t="s">
        <v>66</v>
      </c>
      <c r="I122" s="46" t="s">
        <v>66</v>
      </c>
      <c r="J122" s="53"/>
      <c r="K122" s="53"/>
      <c r="L122" s="54"/>
      <c r="M122" s="46" t="s">
        <v>66</v>
      </c>
      <c r="N122" s="46" t="s">
        <v>66</v>
      </c>
      <c r="O122" s="48"/>
      <c r="R122" s="35">
        <f t="shared" si="75"/>
        <v>0</v>
      </c>
      <c r="S122" s="36">
        <f t="shared" si="76"/>
        <v>0</v>
      </c>
      <c r="T122" s="36">
        <f t="shared" si="77"/>
        <v>0</v>
      </c>
      <c r="U122" s="36">
        <f t="shared" si="78"/>
        <v>0</v>
      </c>
      <c r="V122" s="35">
        <f t="shared" si="79"/>
      </c>
      <c r="W122" s="36">
        <f t="shared" si="80"/>
      </c>
      <c r="X122" s="36">
        <f t="shared" si="81"/>
      </c>
      <c r="Y122" s="36">
        <f t="shared" si="82"/>
        <v>0</v>
      </c>
      <c r="Z122" s="36">
        <f t="shared" si="83"/>
        <v>0</v>
      </c>
      <c r="AA122" s="36">
        <f t="shared" si="84"/>
      </c>
    </row>
    <row r="123" spans="1:27" s="157" customFormat="1" ht="36.75" customHeight="1" hidden="1">
      <c r="A123" s="311" t="s">
        <v>528</v>
      </c>
      <c r="B123" s="259" t="s">
        <v>296</v>
      </c>
      <c r="C123" s="260" t="s">
        <v>297</v>
      </c>
      <c r="D123" s="58" t="s">
        <v>59</v>
      </c>
      <c r="E123" s="42">
        <f>IF($E$6&gt;1,0,IF($E$9&gt;0,0,IF('1)ターミナル入力シート'!G14="○",1,IF('1)ターミナル入力シート'!G14="-",9,IF('1)ターミナル入力シート'!G14="×",2,0)))))</f>
        <v>0</v>
      </c>
      <c r="F123" s="46" t="s">
        <v>66</v>
      </c>
      <c r="G123" s="46" t="s">
        <v>66</v>
      </c>
      <c r="H123" s="46" t="s">
        <v>66</v>
      </c>
      <c r="I123" s="46" t="s">
        <v>66</v>
      </c>
      <c r="J123" s="62"/>
      <c r="K123" s="62"/>
      <c r="L123" s="54"/>
      <c r="M123" s="46" t="s">
        <v>66</v>
      </c>
      <c r="N123" s="46" t="s">
        <v>66</v>
      </c>
      <c r="O123" s="54"/>
      <c r="R123" s="35">
        <f t="shared" si="75"/>
        <v>0</v>
      </c>
      <c r="S123" s="36">
        <f t="shared" si="76"/>
        <v>0</v>
      </c>
      <c r="T123" s="36">
        <f t="shared" si="77"/>
        <v>0</v>
      </c>
      <c r="U123" s="36">
        <f t="shared" si="78"/>
        <v>0</v>
      </c>
      <c r="V123" s="35">
        <f t="shared" si="79"/>
      </c>
      <c r="W123" s="36">
        <f t="shared" si="80"/>
      </c>
      <c r="X123" s="36">
        <f t="shared" si="81"/>
      </c>
      <c r="Y123" s="36">
        <f t="shared" si="82"/>
        <v>0</v>
      </c>
      <c r="Z123" s="36">
        <f t="shared" si="83"/>
        <v>0</v>
      </c>
      <c r="AA123" s="36">
        <f t="shared" si="84"/>
      </c>
    </row>
    <row r="124" spans="1:27" s="158" customFormat="1" ht="36" customHeight="1" hidden="1">
      <c r="A124" s="84" t="s">
        <v>529</v>
      </c>
      <c r="B124" s="38" t="s">
        <v>443</v>
      </c>
      <c r="C124" s="80" t="s">
        <v>444</v>
      </c>
      <c r="D124" s="40" t="s">
        <v>45</v>
      </c>
      <c r="E124" s="42">
        <f>IF($E$25&gt;1,0,IF('1)ターミナル入力シート'!G28="○",1,IF('1)ターミナル入力シート'!G28="-",9,IF('1)ターミナル入力シート'!G28="×",2,0))))</f>
        <v>0</v>
      </c>
      <c r="F124" s="81"/>
      <c r="G124" s="46" t="s">
        <v>66</v>
      </c>
      <c r="H124" s="81"/>
      <c r="I124" s="81"/>
      <c r="J124" s="47"/>
      <c r="K124" s="47"/>
      <c r="L124" s="48"/>
      <c r="M124" s="81"/>
      <c r="N124" s="81"/>
      <c r="O124" s="48"/>
      <c r="P124" s="157"/>
      <c r="R124" s="35">
        <f t="shared" si="75"/>
      </c>
      <c r="S124" s="36">
        <f t="shared" si="76"/>
        <v>0</v>
      </c>
      <c r="T124" s="36">
        <f t="shared" si="77"/>
      </c>
      <c r="U124" s="36">
        <f t="shared" si="78"/>
      </c>
      <c r="V124" s="35">
        <f t="shared" si="79"/>
      </c>
      <c r="W124" s="36">
        <f t="shared" si="80"/>
      </c>
      <c r="X124" s="36">
        <f t="shared" si="81"/>
      </c>
      <c r="Y124" s="36">
        <f t="shared" si="82"/>
      </c>
      <c r="Z124" s="36">
        <f t="shared" si="83"/>
      </c>
      <c r="AA124" s="36">
        <f t="shared" si="84"/>
      </c>
    </row>
    <row r="125" spans="1:27" s="157" customFormat="1" ht="36" customHeight="1" hidden="1">
      <c r="A125" s="84" t="s">
        <v>529</v>
      </c>
      <c r="B125" s="244" t="s">
        <v>291</v>
      </c>
      <c r="C125" s="242" t="s">
        <v>292</v>
      </c>
      <c r="D125" s="40" t="s">
        <v>78</v>
      </c>
      <c r="E125" s="42">
        <f>IF($E$25&gt;1,0,IF('1)ターミナル入力シート'!G30="○",1,IF('1)ターミナル入力シート'!G30="-",9,IF('1)ターミナル入力シート'!G30="×",2,0))))</f>
        <v>0</v>
      </c>
      <c r="F125" s="46" t="s">
        <v>66</v>
      </c>
      <c r="G125" s="46" t="s">
        <v>66</v>
      </c>
      <c r="H125" s="46" t="s">
        <v>66</v>
      </c>
      <c r="I125" s="46" t="s">
        <v>66</v>
      </c>
      <c r="J125" s="47"/>
      <c r="K125" s="47"/>
      <c r="L125" s="83"/>
      <c r="M125" s="46" t="s">
        <v>66</v>
      </c>
      <c r="N125" s="46" t="s">
        <v>66</v>
      </c>
      <c r="O125" s="83"/>
      <c r="R125" s="35">
        <f t="shared" si="75"/>
        <v>0</v>
      </c>
      <c r="S125" s="36">
        <f t="shared" si="76"/>
        <v>0</v>
      </c>
      <c r="T125" s="36">
        <f t="shared" si="77"/>
        <v>0</v>
      </c>
      <c r="U125" s="36">
        <f t="shared" si="78"/>
        <v>0</v>
      </c>
      <c r="V125" s="35">
        <f t="shared" si="79"/>
      </c>
      <c r="W125" s="36">
        <f t="shared" si="80"/>
      </c>
      <c r="X125" s="36">
        <f t="shared" si="81"/>
      </c>
      <c r="Y125" s="36">
        <f t="shared" si="82"/>
        <v>0</v>
      </c>
      <c r="Z125" s="36">
        <f t="shared" si="83"/>
        <v>0</v>
      </c>
      <c r="AA125" s="36">
        <f t="shared" si="84"/>
      </c>
    </row>
    <row r="126" spans="1:27" s="157" customFormat="1" ht="36" customHeight="1" hidden="1">
      <c r="A126" s="84" t="s">
        <v>529</v>
      </c>
      <c r="B126" s="259" t="s">
        <v>296</v>
      </c>
      <c r="C126" s="260" t="s">
        <v>297</v>
      </c>
      <c r="D126" s="86" t="s">
        <v>59</v>
      </c>
      <c r="E126" s="42">
        <f>IF($E$25&gt;1,0,IF('1)ターミナル入力シート'!G34="○",1,IF('1)ターミナル入力シート'!G34="-",9,IF('1)ターミナル入力シート'!G34="×",2,0))))</f>
        <v>0</v>
      </c>
      <c r="F126" s="46" t="s">
        <v>66</v>
      </c>
      <c r="G126" s="46" t="s">
        <v>66</v>
      </c>
      <c r="H126" s="46" t="s">
        <v>66</v>
      </c>
      <c r="I126" s="46" t="s">
        <v>66</v>
      </c>
      <c r="J126" s="36"/>
      <c r="K126" s="36"/>
      <c r="L126" s="83"/>
      <c r="M126" s="46" t="s">
        <v>66</v>
      </c>
      <c r="N126" s="46" t="s">
        <v>66</v>
      </c>
      <c r="O126" s="83"/>
      <c r="R126" s="35">
        <f t="shared" si="75"/>
        <v>0</v>
      </c>
      <c r="S126" s="36">
        <f t="shared" si="76"/>
        <v>0</v>
      </c>
      <c r="T126" s="36">
        <f t="shared" si="77"/>
        <v>0</v>
      </c>
      <c r="U126" s="36">
        <f t="shared" si="78"/>
        <v>0</v>
      </c>
      <c r="V126" s="35">
        <f t="shared" si="79"/>
      </c>
      <c r="W126" s="36">
        <f t="shared" si="80"/>
      </c>
      <c r="X126" s="36">
        <f t="shared" si="81"/>
      </c>
      <c r="Y126" s="36">
        <f t="shared" si="82"/>
        <v>0</v>
      </c>
      <c r="Z126" s="36">
        <f t="shared" si="83"/>
        <v>0</v>
      </c>
      <c r="AA126" s="36">
        <f t="shared" si="84"/>
      </c>
    </row>
    <row r="127" spans="1:27" s="158" customFormat="1" ht="36" customHeight="1" hidden="1">
      <c r="A127" s="310" t="s">
        <v>530</v>
      </c>
      <c r="B127" s="28">
        <v>1</v>
      </c>
      <c r="C127" s="113" t="s">
        <v>187</v>
      </c>
      <c r="D127" s="51" t="s">
        <v>188</v>
      </c>
      <c r="E127" s="33">
        <f>IF($E$141=2,0,IF('1)ターミナル入力シート'!G113="○",1,IF('1)ターミナル入力シート'!G113="-",9,IF('1)ターミナル入力シート'!G113="×",2,0))))</f>
        <v>0</v>
      </c>
      <c r="F127" s="46" t="s">
        <v>66</v>
      </c>
      <c r="G127" s="46" t="s">
        <v>66</v>
      </c>
      <c r="H127" s="46" t="s">
        <v>66</v>
      </c>
      <c r="I127" s="46" t="s">
        <v>66</v>
      </c>
      <c r="J127" s="46" t="s">
        <v>66</v>
      </c>
      <c r="K127" s="46" t="s">
        <v>66</v>
      </c>
      <c r="L127" s="46" t="s">
        <v>66</v>
      </c>
      <c r="M127" s="46" t="s">
        <v>66</v>
      </c>
      <c r="N127" s="46" t="s">
        <v>66</v>
      </c>
      <c r="O127" s="46" t="s">
        <v>66</v>
      </c>
      <c r="R127" s="35">
        <f t="shared" si="75"/>
        <v>0</v>
      </c>
      <c r="S127" s="36">
        <f t="shared" si="76"/>
        <v>0</v>
      </c>
      <c r="T127" s="36">
        <f t="shared" si="77"/>
        <v>0</v>
      </c>
      <c r="U127" s="36">
        <f t="shared" si="78"/>
        <v>0</v>
      </c>
      <c r="V127" s="35">
        <f t="shared" si="79"/>
        <v>0</v>
      </c>
      <c r="W127" s="36">
        <f t="shared" si="80"/>
        <v>0</v>
      </c>
      <c r="X127" s="36">
        <f t="shared" si="81"/>
        <v>0</v>
      </c>
      <c r="Y127" s="36">
        <f t="shared" si="82"/>
        <v>0</v>
      </c>
      <c r="Z127" s="36">
        <f t="shared" si="83"/>
        <v>0</v>
      </c>
      <c r="AA127" s="36">
        <f t="shared" si="84"/>
        <v>0</v>
      </c>
    </row>
    <row r="128" spans="1:27" s="158" customFormat="1" ht="36" customHeight="1" hidden="1">
      <c r="A128" s="310" t="s">
        <v>530</v>
      </c>
      <c r="B128" s="28">
        <v>2</v>
      </c>
      <c r="C128" s="63" t="s">
        <v>377</v>
      </c>
      <c r="D128" s="51" t="s">
        <v>410</v>
      </c>
      <c r="E128" s="33">
        <f>IF($E$141=2,0,IF('1)ターミナル入力シート'!G114="○",1,IF('1)ターミナル入力シート'!G114="-",9,IF('1)ターミナル入力シート'!G114="×",2,0))))</f>
        <v>0</v>
      </c>
      <c r="F128" s="46" t="s">
        <v>66</v>
      </c>
      <c r="G128" s="46" t="s">
        <v>66</v>
      </c>
      <c r="H128" s="46" t="s">
        <v>66</v>
      </c>
      <c r="I128" s="46" t="s">
        <v>66</v>
      </c>
      <c r="J128" s="46" t="s">
        <v>66</v>
      </c>
      <c r="K128" s="46" t="s">
        <v>66</v>
      </c>
      <c r="L128" s="46" t="s">
        <v>66</v>
      </c>
      <c r="M128" s="46" t="s">
        <v>66</v>
      </c>
      <c r="N128" s="46" t="s">
        <v>66</v>
      </c>
      <c r="O128" s="46" t="s">
        <v>66</v>
      </c>
      <c r="R128" s="35">
        <f t="shared" si="75"/>
        <v>0</v>
      </c>
      <c r="S128" s="36">
        <f t="shared" si="76"/>
        <v>0</v>
      </c>
      <c r="T128" s="36">
        <f t="shared" si="77"/>
        <v>0</v>
      </c>
      <c r="U128" s="36">
        <f t="shared" si="78"/>
        <v>0</v>
      </c>
      <c r="V128" s="35">
        <f t="shared" si="79"/>
        <v>0</v>
      </c>
      <c r="W128" s="36">
        <f t="shared" si="80"/>
        <v>0</v>
      </c>
      <c r="X128" s="36">
        <f t="shared" si="81"/>
        <v>0</v>
      </c>
      <c r="Y128" s="36">
        <f t="shared" si="82"/>
        <v>0</v>
      </c>
      <c r="Z128" s="36">
        <f t="shared" si="83"/>
        <v>0</v>
      </c>
      <c r="AA128" s="36">
        <f t="shared" si="84"/>
        <v>0</v>
      </c>
    </row>
    <row r="129" spans="1:27" s="158" customFormat="1" ht="36" customHeight="1" hidden="1">
      <c r="A129" s="310" t="s">
        <v>531</v>
      </c>
      <c r="B129" s="28">
        <v>2</v>
      </c>
      <c r="C129" s="113" t="s">
        <v>187</v>
      </c>
      <c r="D129" s="51" t="s">
        <v>207</v>
      </c>
      <c r="E129" s="33">
        <f>IF($E$150=2,0,IF('1)ターミナル入力シート'!G122="○",1,IF('1)ターミナル入力シート'!G122="-",9,IF('1)ターミナル入力シート'!G122="×",2,0))))</f>
        <v>0</v>
      </c>
      <c r="F129" s="118"/>
      <c r="G129" s="46" t="s">
        <v>66</v>
      </c>
      <c r="H129" s="36"/>
      <c r="I129" s="46" t="s">
        <v>66</v>
      </c>
      <c r="J129" s="118"/>
      <c r="K129" s="36"/>
      <c r="L129" s="36"/>
      <c r="M129" s="36"/>
      <c r="N129" s="36"/>
      <c r="O129" s="36"/>
      <c r="R129" s="35">
        <f t="shared" si="75"/>
      </c>
      <c r="S129" s="36">
        <f t="shared" si="76"/>
        <v>0</v>
      </c>
      <c r="T129" s="36">
        <f t="shared" si="77"/>
      </c>
      <c r="U129" s="36">
        <f t="shared" si="78"/>
        <v>0</v>
      </c>
      <c r="V129" s="35">
        <f t="shared" si="79"/>
      </c>
      <c r="W129" s="36">
        <f t="shared" si="80"/>
      </c>
      <c r="X129" s="36">
        <f t="shared" si="81"/>
      </c>
      <c r="Y129" s="36">
        <f t="shared" si="82"/>
      </c>
      <c r="Z129" s="36">
        <f t="shared" si="83"/>
      </c>
      <c r="AA129" s="36">
        <f t="shared" si="84"/>
      </c>
    </row>
    <row r="130" spans="1:27" s="158" customFormat="1" ht="36" customHeight="1" hidden="1">
      <c r="A130" s="310" t="s">
        <v>531</v>
      </c>
      <c r="B130" s="97">
        <v>3</v>
      </c>
      <c r="C130" s="63" t="s">
        <v>377</v>
      </c>
      <c r="D130" s="51" t="s">
        <v>413</v>
      </c>
      <c r="E130" s="33">
        <f>IF($E$150=2,0,IF('1)ターミナル入力シート'!G123="○",1,IF('1)ターミナル入力シート'!G123="-",9,IF('1)ターミナル入力シート'!G123="×",2,0))))</f>
        <v>0</v>
      </c>
      <c r="F130" s="118"/>
      <c r="G130" s="46" t="s">
        <v>66</v>
      </c>
      <c r="H130" s="36"/>
      <c r="I130" s="46" t="s">
        <v>66</v>
      </c>
      <c r="J130" s="118"/>
      <c r="K130" s="36"/>
      <c r="L130" s="36"/>
      <c r="M130" s="36"/>
      <c r="N130" s="36"/>
      <c r="O130" s="36"/>
      <c r="R130" s="35">
        <f t="shared" si="75"/>
      </c>
      <c r="S130" s="36">
        <f t="shared" si="76"/>
        <v>0</v>
      </c>
      <c r="T130" s="36">
        <f t="shared" si="77"/>
      </c>
      <c r="U130" s="36">
        <f t="shared" si="78"/>
        <v>0</v>
      </c>
      <c r="V130" s="35">
        <f t="shared" si="79"/>
      </c>
      <c r="W130" s="36">
        <f t="shared" si="80"/>
      </c>
      <c r="X130" s="36">
        <f t="shared" si="81"/>
      </c>
      <c r="Y130" s="36">
        <f t="shared" si="82"/>
      </c>
      <c r="Z130" s="36">
        <f t="shared" si="83"/>
      </c>
      <c r="AA130" s="36">
        <f t="shared" si="84"/>
      </c>
    </row>
    <row r="131" spans="1:27" s="158" customFormat="1" ht="36" customHeight="1" hidden="1">
      <c r="A131" s="310" t="s">
        <v>532</v>
      </c>
      <c r="B131" s="28">
        <v>2</v>
      </c>
      <c r="C131" s="113" t="s">
        <v>187</v>
      </c>
      <c r="D131" s="51" t="s">
        <v>225</v>
      </c>
      <c r="E131" s="33">
        <f>IF($E$163=2,0,IF('1)ターミナル入力シート'!G134="○",1,IF('1)ターミナル入力シート'!G134="-",9,IF('1)ターミナル入力シート'!G134="×",2,0))))</f>
        <v>0</v>
      </c>
      <c r="F131" s="36"/>
      <c r="G131" s="36"/>
      <c r="H131" s="36"/>
      <c r="I131" s="36"/>
      <c r="J131" s="36"/>
      <c r="K131" s="36"/>
      <c r="L131" s="36"/>
      <c r="M131" s="36"/>
      <c r="N131" s="46" t="s">
        <v>66</v>
      </c>
      <c r="O131" s="36"/>
      <c r="R131" s="35">
        <f t="shared" si="75"/>
      </c>
      <c r="S131" s="36">
        <f t="shared" si="76"/>
      </c>
      <c r="T131" s="36">
        <f t="shared" si="77"/>
      </c>
      <c r="U131" s="36">
        <f t="shared" si="78"/>
      </c>
      <c r="V131" s="35">
        <f t="shared" si="79"/>
      </c>
      <c r="W131" s="36">
        <f t="shared" si="80"/>
      </c>
      <c r="X131" s="36">
        <f t="shared" si="81"/>
      </c>
      <c r="Y131" s="36">
        <f t="shared" si="82"/>
      </c>
      <c r="Z131" s="36">
        <f t="shared" si="83"/>
        <v>0</v>
      </c>
      <c r="AA131" s="36">
        <f t="shared" si="84"/>
      </c>
    </row>
    <row r="132" spans="1:27" s="158" customFormat="1" ht="36" customHeight="1" hidden="1">
      <c r="A132" s="310" t="s">
        <v>532</v>
      </c>
      <c r="B132" s="108">
        <v>3</v>
      </c>
      <c r="C132" s="63" t="s">
        <v>377</v>
      </c>
      <c r="D132" s="51" t="s">
        <v>413</v>
      </c>
      <c r="E132" s="33">
        <f>IF($E$163=2,0,IF('1)ターミナル入力シート'!G135="○",1,IF('1)ターミナル入力シート'!G135="-",9,IF('1)ターミナル入力シート'!G135="×",2,0))))</f>
        <v>0</v>
      </c>
      <c r="F132" s="36"/>
      <c r="G132" s="36"/>
      <c r="H132" s="36"/>
      <c r="I132" s="36"/>
      <c r="J132" s="36"/>
      <c r="K132" s="36"/>
      <c r="L132" s="36"/>
      <c r="M132" s="36"/>
      <c r="N132" s="46" t="s">
        <v>66</v>
      </c>
      <c r="O132" s="36"/>
      <c r="R132" s="35">
        <f t="shared" si="75"/>
      </c>
      <c r="S132" s="36">
        <f t="shared" si="76"/>
      </c>
      <c r="T132" s="36">
        <f t="shared" si="77"/>
      </c>
      <c r="U132" s="36">
        <f t="shared" si="78"/>
      </c>
      <c r="V132" s="35">
        <f t="shared" si="79"/>
      </c>
      <c r="W132" s="36">
        <f t="shared" si="80"/>
      </c>
      <c r="X132" s="36">
        <f t="shared" si="81"/>
      </c>
      <c r="Y132" s="36">
        <f t="shared" si="82"/>
      </c>
      <c r="Z132" s="36">
        <f t="shared" si="83"/>
        <v>0</v>
      </c>
      <c r="AA132" s="36">
        <f t="shared" si="84"/>
      </c>
    </row>
    <row r="133" spans="1:27" s="158" customFormat="1" ht="36" customHeight="1" hidden="1">
      <c r="A133" s="310" t="s">
        <v>533</v>
      </c>
      <c r="B133" s="28">
        <v>3</v>
      </c>
      <c r="C133" s="113" t="s">
        <v>187</v>
      </c>
      <c r="D133" s="51" t="s">
        <v>379</v>
      </c>
      <c r="E133" s="89">
        <f>IF('1)ターミナル入力シート'!G144="○",1,IF('1)ターミナル入力シート'!G144="-",9,IF('1)ターミナル入力シート'!G144="×",2,0)))</f>
        <v>0</v>
      </c>
      <c r="F133" s="35"/>
      <c r="G133" s="35"/>
      <c r="H133" s="36"/>
      <c r="I133" s="36"/>
      <c r="J133" s="35"/>
      <c r="K133" s="36"/>
      <c r="L133" s="46" t="s">
        <v>66</v>
      </c>
      <c r="M133" s="36"/>
      <c r="N133" s="36"/>
      <c r="O133" s="46" t="s">
        <v>66</v>
      </c>
      <c r="R133" s="35">
        <f t="shared" si="75"/>
      </c>
      <c r="S133" s="36">
        <f t="shared" si="76"/>
      </c>
      <c r="T133" s="36">
        <f t="shared" si="77"/>
      </c>
      <c r="U133" s="36">
        <f t="shared" si="78"/>
      </c>
      <c r="V133" s="35">
        <f t="shared" si="79"/>
      </c>
      <c r="W133" s="36">
        <f t="shared" si="80"/>
      </c>
      <c r="X133" s="36">
        <f t="shared" si="81"/>
        <v>0</v>
      </c>
      <c r="Y133" s="36">
        <f t="shared" si="82"/>
      </c>
      <c r="Z133" s="36">
        <f t="shared" si="83"/>
      </c>
      <c r="AA133" s="36">
        <f t="shared" si="84"/>
        <v>0</v>
      </c>
    </row>
    <row r="134" spans="1:27" s="158" customFormat="1" ht="36" customHeight="1" hidden="1">
      <c r="A134" s="310" t="s">
        <v>534</v>
      </c>
      <c r="B134" s="28">
        <v>2</v>
      </c>
      <c r="C134" s="63" t="s">
        <v>187</v>
      </c>
      <c r="D134" s="51" t="s">
        <v>380</v>
      </c>
      <c r="E134" s="33">
        <f>IF('1)ターミナル入力シート'!G156="○",1,IF('1)ターミナル入力シート'!G156="-",9,IF('1)ターミナル入力シート'!G156="×",2,0)))</f>
        <v>0</v>
      </c>
      <c r="F134" s="35"/>
      <c r="G134" s="35"/>
      <c r="H134" s="36"/>
      <c r="I134" s="36"/>
      <c r="J134" s="35"/>
      <c r="K134" s="36"/>
      <c r="L134" s="46" t="s">
        <v>66</v>
      </c>
      <c r="M134" s="36"/>
      <c r="N134" s="36"/>
      <c r="O134" s="46" t="s">
        <v>66</v>
      </c>
      <c r="R134" s="35">
        <f t="shared" si="75"/>
      </c>
      <c r="S134" s="36">
        <f t="shared" si="76"/>
      </c>
      <c r="T134" s="36">
        <f t="shared" si="77"/>
      </c>
      <c r="U134" s="36">
        <f t="shared" si="78"/>
      </c>
      <c r="V134" s="35">
        <f t="shared" si="79"/>
      </c>
      <c r="W134" s="36">
        <f t="shared" si="80"/>
      </c>
      <c r="X134" s="36">
        <f t="shared" si="81"/>
        <v>0</v>
      </c>
      <c r="Y134" s="36">
        <f t="shared" si="82"/>
      </c>
      <c r="Z134" s="36">
        <f t="shared" si="83"/>
      </c>
      <c r="AA134" s="36">
        <f t="shared" si="84"/>
        <v>0</v>
      </c>
    </row>
    <row r="135" spans="1:27" s="158" customFormat="1" ht="17.25" hidden="1">
      <c r="A135" s="55"/>
      <c r="B135" s="267"/>
      <c r="C135" s="268"/>
      <c r="D135" s="72"/>
      <c r="E135" s="132"/>
      <c r="F135" s="269"/>
      <c r="G135" s="269"/>
      <c r="H135" s="269"/>
      <c r="I135" s="269"/>
      <c r="J135" s="269"/>
      <c r="K135" s="269"/>
      <c r="L135" s="269"/>
      <c r="M135" s="269"/>
      <c r="N135" s="269"/>
      <c r="O135" s="269"/>
      <c r="Q135" s="270" t="s">
        <v>473</v>
      </c>
      <c r="R135" s="271">
        <f>COUNTIF(R121:R134,1)</f>
        <v>0</v>
      </c>
      <c r="S135" s="271">
        <f aca="true" t="shared" si="85" ref="S135:AA135">COUNTIF(S121:S134,1)</f>
        <v>0</v>
      </c>
      <c r="T135" s="271">
        <f t="shared" si="85"/>
        <v>0</v>
      </c>
      <c r="U135" s="271">
        <f t="shared" si="85"/>
        <v>0</v>
      </c>
      <c r="V135" s="271">
        <f>COUNTIF(V121:V134,1)</f>
        <v>0</v>
      </c>
      <c r="W135" s="271">
        <f t="shared" si="85"/>
        <v>0</v>
      </c>
      <c r="X135" s="271">
        <f t="shared" si="85"/>
        <v>0</v>
      </c>
      <c r="Y135" s="271">
        <f>COUNTIF(Y121:Y134,1)</f>
        <v>0</v>
      </c>
      <c r="Z135" s="271">
        <f t="shared" si="85"/>
        <v>0</v>
      </c>
      <c r="AA135" s="271">
        <f t="shared" si="85"/>
        <v>0</v>
      </c>
    </row>
    <row r="136" spans="1:27" s="158" customFormat="1" ht="17.25" hidden="1">
      <c r="A136" s="55"/>
      <c r="B136" s="267"/>
      <c r="C136" s="268"/>
      <c r="D136" s="72"/>
      <c r="E136" s="132"/>
      <c r="F136" s="269"/>
      <c r="G136" s="269"/>
      <c r="H136" s="269"/>
      <c r="I136" s="269"/>
      <c r="J136" s="269"/>
      <c r="K136" s="269"/>
      <c r="L136" s="269"/>
      <c r="M136" s="269"/>
      <c r="N136" s="269"/>
      <c r="O136" s="269"/>
      <c r="Q136" s="270" t="s">
        <v>474</v>
      </c>
      <c r="R136" s="271">
        <f>COUNTIF(R121:R134,2)</f>
        <v>0</v>
      </c>
      <c r="S136" s="271">
        <f aca="true" t="shared" si="86" ref="S136:AA136">COUNTIF(S121:S134,2)</f>
        <v>0</v>
      </c>
      <c r="T136" s="271">
        <f t="shared" si="86"/>
        <v>0</v>
      </c>
      <c r="U136" s="271">
        <f t="shared" si="86"/>
        <v>0</v>
      </c>
      <c r="V136" s="271">
        <f>COUNTIF(V121:V134,2)</f>
        <v>0</v>
      </c>
      <c r="W136" s="271">
        <f t="shared" si="86"/>
        <v>0</v>
      </c>
      <c r="X136" s="271">
        <f t="shared" si="86"/>
        <v>0</v>
      </c>
      <c r="Y136" s="271">
        <f t="shared" si="86"/>
        <v>0</v>
      </c>
      <c r="Z136" s="271">
        <f t="shared" si="86"/>
        <v>0</v>
      </c>
      <c r="AA136" s="271">
        <f t="shared" si="86"/>
        <v>0</v>
      </c>
    </row>
    <row r="137" spans="1:27" s="158" customFormat="1" ht="17.25" hidden="1">
      <c r="A137" s="55"/>
      <c r="B137" s="267"/>
      <c r="C137" s="268"/>
      <c r="D137" s="72"/>
      <c r="E137" s="132"/>
      <c r="F137" s="269"/>
      <c r="G137" s="269"/>
      <c r="H137" s="269"/>
      <c r="I137" s="269"/>
      <c r="J137" s="269"/>
      <c r="K137" s="269"/>
      <c r="L137" s="269"/>
      <c r="M137" s="269"/>
      <c r="N137" s="269"/>
      <c r="O137" s="269"/>
      <c r="Q137" s="272" t="s">
        <v>475</v>
      </c>
      <c r="R137" s="273">
        <v>0</v>
      </c>
      <c r="S137" s="273">
        <v>0</v>
      </c>
      <c r="T137" s="273">
        <v>0</v>
      </c>
      <c r="U137" s="273">
        <v>0</v>
      </c>
      <c r="V137" s="273">
        <v>0</v>
      </c>
      <c r="W137" s="273">
        <v>0</v>
      </c>
      <c r="X137" s="273">
        <v>0</v>
      </c>
      <c r="Y137" s="273">
        <v>0</v>
      </c>
      <c r="Z137" s="273">
        <v>0</v>
      </c>
      <c r="AA137" s="273">
        <v>0</v>
      </c>
    </row>
    <row r="138" spans="1:27" s="151" customFormat="1" ht="25.5" hidden="1">
      <c r="A138" s="12" t="s">
        <v>182</v>
      </c>
      <c r="B138" s="13"/>
      <c r="C138" s="8"/>
      <c r="D138" s="14"/>
      <c r="E138" s="99"/>
      <c r="F138" s="100"/>
      <c r="G138" s="100"/>
      <c r="H138" s="100"/>
      <c r="I138" s="100"/>
      <c r="J138" s="100"/>
      <c r="K138" s="101"/>
      <c r="L138" s="101"/>
      <c r="M138" s="101"/>
      <c r="N138" s="101"/>
      <c r="O138" s="101"/>
      <c r="R138" s="100"/>
      <c r="S138" s="100"/>
      <c r="T138" s="100"/>
      <c r="U138" s="100"/>
      <c r="V138" s="100"/>
      <c r="W138" s="101"/>
      <c r="X138" s="101"/>
      <c r="Y138" s="101"/>
      <c r="Z138" s="101"/>
      <c r="AA138" s="101"/>
    </row>
    <row r="139" spans="1:27" s="151" customFormat="1" ht="25.5" hidden="1">
      <c r="A139" s="18"/>
      <c r="B139" s="19" t="s">
        <v>183</v>
      </c>
      <c r="C139" s="20"/>
      <c r="D139" s="14"/>
      <c r="E139" s="99"/>
      <c r="F139" s="100"/>
      <c r="G139" s="100"/>
      <c r="H139" s="100"/>
      <c r="I139" s="100"/>
      <c r="J139" s="100"/>
      <c r="K139" s="101"/>
      <c r="L139" s="101"/>
      <c r="M139" s="101"/>
      <c r="N139" s="101"/>
      <c r="O139" s="101"/>
      <c r="Q139" s="261" t="s">
        <v>470</v>
      </c>
      <c r="R139" s="262">
        <f>COUNTIF(R141:R143,1)+COUNTIF(R141:R143,2)</f>
        <v>0</v>
      </c>
      <c r="S139" s="262">
        <f aca="true" t="shared" si="87" ref="S139:AA139">COUNTIF(S141:S143,1)+COUNTIF(S141:S143,2)</f>
        <v>0</v>
      </c>
      <c r="T139" s="262">
        <f t="shared" si="87"/>
        <v>0</v>
      </c>
      <c r="U139" s="262">
        <f t="shared" si="87"/>
        <v>0</v>
      </c>
      <c r="V139" s="262">
        <f t="shared" si="87"/>
        <v>0</v>
      </c>
      <c r="W139" s="262">
        <f t="shared" si="87"/>
        <v>0</v>
      </c>
      <c r="X139" s="262">
        <f t="shared" si="87"/>
        <v>0</v>
      </c>
      <c r="Y139" s="262">
        <f t="shared" si="87"/>
        <v>0</v>
      </c>
      <c r="Z139" s="262">
        <f t="shared" si="87"/>
        <v>0</v>
      </c>
      <c r="AA139" s="262">
        <f t="shared" si="87"/>
        <v>0</v>
      </c>
    </row>
    <row r="140" spans="1:27" ht="18" hidden="1" thickBot="1">
      <c r="A140" s="26"/>
      <c r="B140" s="189" t="s">
        <v>184</v>
      </c>
      <c r="C140" s="190" t="s">
        <v>369</v>
      </c>
      <c r="D140" s="190" t="s">
        <v>431</v>
      </c>
      <c r="E140" s="192" t="s">
        <v>469</v>
      </c>
      <c r="F140" s="195" t="s">
        <v>432</v>
      </c>
      <c r="G140" s="195" t="s">
        <v>433</v>
      </c>
      <c r="H140" s="195" t="s">
        <v>434</v>
      </c>
      <c r="I140" s="195" t="s">
        <v>435</v>
      </c>
      <c r="J140" s="195" t="s">
        <v>436</v>
      </c>
      <c r="K140" s="195" t="s">
        <v>437</v>
      </c>
      <c r="L140" s="195" t="s">
        <v>438</v>
      </c>
      <c r="M140" s="195" t="s">
        <v>439</v>
      </c>
      <c r="N140" s="195" t="s">
        <v>440</v>
      </c>
      <c r="O140" s="195" t="s">
        <v>441</v>
      </c>
      <c r="Q140" s="261" t="s">
        <v>471</v>
      </c>
      <c r="R140" s="262">
        <v>0</v>
      </c>
      <c r="S140" s="262">
        <v>0</v>
      </c>
      <c r="T140" s="262">
        <v>0</v>
      </c>
      <c r="U140" s="262">
        <v>0</v>
      </c>
      <c r="V140" s="262">
        <v>0</v>
      </c>
      <c r="W140" s="262">
        <v>0</v>
      </c>
      <c r="X140" s="262">
        <v>0</v>
      </c>
      <c r="Y140" s="262">
        <v>0</v>
      </c>
      <c r="Z140" s="262">
        <v>0</v>
      </c>
      <c r="AA140" s="262">
        <v>0</v>
      </c>
    </row>
    <row r="141" spans="1:27" s="158" customFormat="1" ht="36" customHeight="1" hidden="1">
      <c r="A141" s="26"/>
      <c r="B141" s="28">
        <v>0</v>
      </c>
      <c r="C141" s="214" t="s">
        <v>41</v>
      </c>
      <c r="D141" s="215" t="s">
        <v>185</v>
      </c>
      <c r="E141" s="217">
        <f>IF('1)ターミナル入力シート'!G112="○",1,IF('1)ターミナル入力シート'!G112="-",9,IF('1)ターミナル入力シート'!G112="×",2,0)))</f>
        <v>0</v>
      </c>
      <c r="F141" s="219" t="s">
        <v>165</v>
      </c>
      <c r="G141" s="219" t="s">
        <v>165</v>
      </c>
      <c r="H141" s="219" t="s">
        <v>165</v>
      </c>
      <c r="I141" s="219" t="s">
        <v>165</v>
      </c>
      <c r="J141" s="219" t="s">
        <v>165</v>
      </c>
      <c r="K141" s="219" t="s">
        <v>165</v>
      </c>
      <c r="L141" s="219" t="s">
        <v>165</v>
      </c>
      <c r="M141" s="219" t="s">
        <v>165</v>
      </c>
      <c r="N141" s="219" t="s">
        <v>165</v>
      </c>
      <c r="O141" s="219" t="s">
        <v>165</v>
      </c>
      <c r="R141" s="219">
        <f aca="true" t="shared" si="88" ref="R141:AA143">IF(F141="○",$E141,"")</f>
        <v>0</v>
      </c>
      <c r="S141" s="219">
        <f t="shared" si="88"/>
        <v>0</v>
      </c>
      <c r="T141" s="219">
        <f t="shared" si="88"/>
        <v>0</v>
      </c>
      <c r="U141" s="219">
        <f t="shared" si="88"/>
        <v>0</v>
      </c>
      <c r="V141" s="219">
        <f t="shared" si="88"/>
        <v>0</v>
      </c>
      <c r="W141" s="219">
        <f t="shared" si="88"/>
        <v>0</v>
      </c>
      <c r="X141" s="219">
        <f t="shared" si="88"/>
        <v>0</v>
      </c>
      <c r="Y141" s="219">
        <f t="shared" si="88"/>
        <v>0</v>
      </c>
      <c r="Z141" s="219">
        <f t="shared" si="88"/>
        <v>0</v>
      </c>
      <c r="AA141" s="219">
        <f t="shared" si="88"/>
        <v>0</v>
      </c>
    </row>
    <row r="142" spans="1:27" s="158" customFormat="1" ht="55.5" customHeight="1" hidden="1">
      <c r="A142" s="26"/>
      <c r="B142" s="28">
        <v>3</v>
      </c>
      <c r="C142" s="63" t="s">
        <v>194</v>
      </c>
      <c r="D142" s="51" t="s">
        <v>195</v>
      </c>
      <c r="E142" s="42">
        <f>IF($E$141=2,0,IF('1)ターミナル入力シート'!G115="○",1,IF('1)ターミナル入力シート'!G115="-",9,IF('1)ターミナル入力シート'!G115="×",2,0))))</f>
        <v>0</v>
      </c>
      <c r="F142" s="82" t="s">
        <v>66</v>
      </c>
      <c r="G142" s="36"/>
      <c r="H142" s="36"/>
      <c r="I142" s="36"/>
      <c r="J142" s="35" t="s">
        <v>44</v>
      </c>
      <c r="K142" s="36"/>
      <c r="L142" s="36"/>
      <c r="M142" s="36"/>
      <c r="N142" s="36"/>
      <c r="O142" s="36"/>
      <c r="R142" s="82">
        <f t="shared" si="88"/>
        <v>0</v>
      </c>
      <c r="S142" s="36">
        <f t="shared" si="88"/>
      </c>
      <c r="T142" s="36">
        <f t="shared" si="88"/>
      </c>
      <c r="U142" s="36">
        <f t="shared" si="88"/>
      </c>
      <c r="V142" s="35">
        <f t="shared" si="88"/>
        <v>0</v>
      </c>
      <c r="W142" s="36">
        <f t="shared" si="88"/>
      </c>
      <c r="X142" s="36">
        <f t="shared" si="88"/>
      </c>
      <c r="Y142" s="36">
        <f t="shared" si="88"/>
      </c>
      <c r="Z142" s="36">
        <f t="shared" si="88"/>
      </c>
      <c r="AA142" s="36">
        <f t="shared" si="88"/>
      </c>
    </row>
    <row r="143" spans="1:27" s="158" customFormat="1" ht="62.25" customHeight="1" hidden="1" thickBot="1">
      <c r="A143" s="26"/>
      <c r="B143" s="28">
        <v>4</v>
      </c>
      <c r="C143" s="63" t="s">
        <v>427</v>
      </c>
      <c r="D143" s="51" t="s">
        <v>411</v>
      </c>
      <c r="E143" s="112">
        <f>IF($E$141=2,0,IF('1)ターミナル入力シート'!G116="○",1,IF('1)ターミナル入力シート'!G116="-",9,IF('1)ターミナル入力シート'!G116="×",2,0))))</f>
        <v>0</v>
      </c>
      <c r="F143" s="36" t="s">
        <v>459</v>
      </c>
      <c r="G143" s="36" t="s">
        <v>459</v>
      </c>
      <c r="H143" s="36"/>
      <c r="I143" s="36" t="s">
        <v>459</v>
      </c>
      <c r="J143" s="35" t="s">
        <v>44</v>
      </c>
      <c r="K143" s="36" t="s">
        <v>459</v>
      </c>
      <c r="L143" s="36"/>
      <c r="M143" s="36"/>
      <c r="N143" s="36"/>
      <c r="O143" s="36"/>
      <c r="R143" s="36">
        <f t="shared" si="88"/>
        <v>0</v>
      </c>
      <c r="S143" s="36">
        <f t="shared" si="88"/>
        <v>0</v>
      </c>
      <c r="T143" s="36">
        <f t="shared" si="88"/>
      </c>
      <c r="U143" s="36">
        <f t="shared" si="88"/>
        <v>0</v>
      </c>
      <c r="V143" s="35">
        <f t="shared" si="88"/>
        <v>0</v>
      </c>
      <c r="W143" s="36">
        <f t="shared" si="88"/>
        <v>0</v>
      </c>
      <c r="X143" s="36">
        <f t="shared" si="88"/>
      </c>
      <c r="Y143" s="36">
        <f t="shared" si="88"/>
      </c>
      <c r="Z143" s="36">
        <f t="shared" si="88"/>
      </c>
      <c r="AA143" s="36">
        <f t="shared" si="88"/>
      </c>
    </row>
    <row r="144" spans="1:27" s="158" customFormat="1" ht="17.25" hidden="1">
      <c r="A144" s="55"/>
      <c r="B144" s="267"/>
      <c r="C144" s="268"/>
      <c r="D144" s="72"/>
      <c r="E144" s="132"/>
      <c r="F144" s="269"/>
      <c r="G144" s="269"/>
      <c r="H144" s="269"/>
      <c r="I144" s="269"/>
      <c r="J144" s="269"/>
      <c r="K144" s="269"/>
      <c r="L144" s="269"/>
      <c r="M144" s="269"/>
      <c r="N144" s="269"/>
      <c r="O144" s="269"/>
      <c r="Q144" s="270" t="s">
        <v>473</v>
      </c>
      <c r="R144" s="271">
        <f>COUNTIF(R141:R143,1)</f>
        <v>0</v>
      </c>
      <c r="S144" s="271">
        <f aca="true" t="shared" si="89" ref="S144:AA144">COUNTIF(S141:S143,1)</f>
        <v>0</v>
      </c>
      <c r="T144" s="271">
        <f t="shared" si="89"/>
        <v>0</v>
      </c>
      <c r="U144" s="271">
        <f t="shared" si="89"/>
        <v>0</v>
      </c>
      <c r="V144" s="271">
        <f t="shared" si="89"/>
        <v>0</v>
      </c>
      <c r="W144" s="271">
        <f t="shared" si="89"/>
        <v>0</v>
      </c>
      <c r="X144" s="271">
        <f t="shared" si="89"/>
        <v>0</v>
      </c>
      <c r="Y144" s="271">
        <f t="shared" si="89"/>
        <v>0</v>
      </c>
      <c r="Z144" s="271">
        <f t="shared" si="89"/>
        <v>0</v>
      </c>
      <c r="AA144" s="271">
        <f t="shared" si="89"/>
        <v>0</v>
      </c>
    </row>
    <row r="145" spans="1:27" s="158" customFormat="1" ht="17.25" hidden="1">
      <c r="A145" s="55"/>
      <c r="B145" s="267"/>
      <c r="C145" s="268"/>
      <c r="D145" s="72"/>
      <c r="E145" s="132"/>
      <c r="F145" s="269"/>
      <c r="G145" s="269"/>
      <c r="H145" s="269"/>
      <c r="I145" s="269"/>
      <c r="J145" s="269"/>
      <c r="K145" s="269"/>
      <c r="L145" s="269"/>
      <c r="M145" s="269"/>
      <c r="N145" s="269"/>
      <c r="O145" s="269"/>
      <c r="Q145" s="270" t="s">
        <v>474</v>
      </c>
      <c r="R145" s="271">
        <f>COUNTIF(R141:R143,2)</f>
        <v>0</v>
      </c>
      <c r="S145" s="271">
        <f aca="true" t="shared" si="90" ref="S145:AA145">COUNTIF(S141:S143,2)</f>
        <v>0</v>
      </c>
      <c r="T145" s="271">
        <f t="shared" si="90"/>
        <v>0</v>
      </c>
      <c r="U145" s="271">
        <f t="shared" si="90"/>
        <v>0</v>
      </c>
      <c r="V145" s="271">
        <f t="shared" si="90"/>
        <v>0</v>
      </c>
      <c r="W145" s="271">
        <f t="shared" si="90"/>
        <v>0</v>
      </c>
      <c r="X145" s="271">
        <f t="shared" si="90"/>
        <v>0</v>
      </c>
      <c r="Y145" s="271">
        <f t="shared" si="90"/>
        <v>0</v>
      </c>
      <c r="Z145" s="271">
        <f t="shared" si="90"/>
        <v>0</v>
      </c>
      <c r="AA145" s="271">
        <f t="shared" si="90"/>
        <v>0</v>
      </c>
    </row>
    <row r="146" spans="1:27" s="158" customFormat="1" ht="17.25" hidden="1">
      <c r="A146" s="55"/>
      <c r="B146" s="267"/>
      <c r="C146" s="268"/>
      <c r="D146" s="72"/>
      <c r="E146" s="132"/>
      <c r="F146" s="269"/>
      <c r="G146" s="269"/>
      <c r="H146" s="269"/>
      <c r="I146" s="269"/>
      <c r="J146" s="269"/>
      <c r="K146" s="269"/>
      <c r="L146" s="269"/>
      <c r="M146" s="269"/>
      <c r="N146" s="269"/>
      <c r="O146" s="269"/>
      <c r="Q146" s="272" t="s">
        <v>475</v>
      </c>
      <c r="R146" s="273">
        <v>0</v>
      </c>
      <c r="S146" s="273">
        <v>0</v>
      </c>
      <c r="T146" s="273">
        <v>0</v>
      </c>
      <c r="U146" s="273">
        <v>0</v>
      </c>
      <c r="V146" s="273">
        <v>0</v>
      </c>
      <c r="W146" s="273">
        <v>0</v>
      </c>
      <c r="X146" s="273">
        <v>0</v>
      </c>
      <c r="Y146" s="273">
        <v>0</v>
      </c>
      <c r="Z146" s="273">
        <v>0</v>
      </c>
      <c r="AA146" s="273">
        <v>0</v>
      </c>
    </row>
    <row r="147" spans="1:27" s="158" customFormat="1" ht="16.5" customHeight="1" hidden="1">
      <c r="A147" s="116"/>
      <c r="B147" s="117"/>
      <c r="C147" s="71"/>
      <c r="D147" s="72"/>
      <c r="E147" s="74"/>
      <c r="F147" s="77"/>
      <c r="G147" s="77"/>
      <c r="H147" s="77"/>
      <c r="I147" s="77"/>
      <c r="J147" s="77"/>
      <c r="K147" s="77"/>
      <c r="L147" s="77"/>
      <c r="M147" s="77"/>
      <c r="N147" s="77"/>
      <c r="O147" s="77"/>
      <c r="R147" s="77"/>
      <c r="S147" s="77"/>
      <c r="T147" s="77"/>
      <c r="U147" s="77"/>
      <c r="V147" s="77"/>
      <c r="W147" s="77"/>
      <c r="X147" s="77"/>
      <c r="Y147" s="77"/>
      <c r="Z147" s="77"/>
      <c r="AA147" s="77"/>
    </row>
    <row r="148" spans="1:27" s="151" customFormat="1" ht="25.5" hidden="1">
      <c r="A148" s="18"/>
      <c r="B148" s="19" t="s">
        <v>200</v>
      </c>
      <c r="C148" s="20"/>
      <c r="D148" s="14"/>
      <c r="E148" s="99"/>
      <c r="F148" s="100"/>
      <c r="G148" s="100"/>
      <c r="H148" s="100"/>
      <c r="I148" s="100"/>
      <c r="J148" s="100"/>
      <c r="K148" s="101"/>
      <c r="L148" s="101"/>
      <c r="M148" s="101"/>
      <c r="N148" s="101"/>
      <c r="O148" s="101"/>
      <c r="Q148" s="261" t="s">
        <v>470</v>
      </c>
      <c r="R148" s="262">
        <f>COUNTIF(R150:R155,1)+COUNTIF(R150:R155,2)</f>
        <v>0</v>
      </c>
      <c r="S148" s="262">
        <f aca="true" t="shared" si="91" ref="S148:AA148">COUNTIF(S150:S153,1)+COUNTIF(S150:S153,2)</f>
        <v>0</v>
      </c>
      <c r="T148" s="262">
        <f t="shared" si="91"/>
        <v>0</v>
      </c>
      <c r="U148" s="262">
        <f t="shared" si="91"/>
        <v>0</v>
      </c>
      <c r="V148" s="262">
        <f t="shared" si="91"/>
        <v>0</v>
      </c>
      <c r="W148" s="262">
        <f t="shared" si="91"/>
        <v>0</v>
      </c>
      <c r="X148" s="262">
        <f t="shared" si="91"/>
        <v>0</v>
      </c>
      <c r="Y148" s="262">
        <f t="shared" si="91"/>
        <v>0</v>
      </c>
      <c r="Z148" s="262">
        <f t="shared" si="91"/>
        <v>0</v>
      </c>
      <c r="AA148" s="262">
        <f t="shared" si="91"/>
        <v>0</v>
      </c>
    </row>
    <row r="149" spans="1:27" ht="18" hidden="1" thickBot="1">
      <c r="A149" s="26"/>
      <c r="B149" s="189" t="s">
        <v>201</v>
      </c>
      <c r="C149" s="190" t="s">
        <v>369</v>
      </c>
      <c r="D149" s="190" t="s">
        <v>431</v>
      </c>
      <c r="E149" s="192" t="s">
        <v>469</v>
      </c>
      <c r="F149" s="195" t="s">
        <v>432</v>
      </c>
      <c r="G149" s="195" t="s">
        <v>433</v>
      </c>
      <c r="H149" s="195" t="s">
        <v>434</v>
      </c>
      <c r="I149" s="195" t="s">
        <v>435</v>
      </c>
      <c r="J149" s="195" t="s">
        <v>436</v>
      </c>
      <c r="K149" s="195" t="s">
        <v>437</v>
      </c>
      <c r="L149" s="195" t="s">
        <v>438</v>
      </c>
      <c r="M149" s="195" t="s">
        <v>439</v>
      </c>
      <c r="N149" s="195" t="s">
        <v>440</v>
      </c>
      <c r="O149" s="195" t="s">
        <v>441</v>
      </c>
      <c r="Q149" s="261" t="s">
        <v>471</v>
      </c>
      <c r="R149" s="262">
        <f>COUNTIF(R156,1)+COUNTIF(R156,2)</f>
        <v>0</v>
      </c>
      <c r="S149" s="262">
        <f aca="true" t="shared" si="92" ref="S149:AA149">COUNTIF(S156,1)+COUNTIF(S156,2)</f>
        <v>0</v>
      </c>
      <c r="T149" s="262">
        <f t="shared" si="92"/>
        <v>0</v>
      </c>
      <c r="U149" s="262">
        <f t="shared" si="92"/>
        <v>0</v>
      </c>
      <c r="V149" s="262">
        <f t="shared" si="92"/>
        <v>0</v>
      </c>
      <c r="W149" s="262">
        <f t="shared" si="92"/>
        <v>0</v>
      </c>
      <c r="X149" s="262">
        <f t="shared" si="92"/>
        <v>0</v>
      </c>
      <c r="Y149" s="262">
        <f t="shared" si="92"/>
        <v>0</v>
      </c>
      <c r="Z149" s="262">
        <f t="shared" si="92"/>
        <v>0</v>
      </c>
      <c r="AA149" s="262">
        <f t="shared" si="92"/>
        <v>0</v>
      </c>
    </row>
    <row r="150" spans="1:27" s="158" customFormat="1" ht="36" customHeight="1" hidden="1">
      <c r="A150" s="26"/>
      <c r="B150" s="28">
        <v>0</v>
      </c>
      <c r="C150" s="214" t="s">
        <v>41</v>
      </c>
      <c r="D150" s="215" t="s">
        <v>202</v>
      </c>
      <c r="E150" s="217">
        <f>IF('1)ターミナル入力シート'!G120="○",1,IF('1)ターミナル入力シート'!G120="-",9,IF('1)ターミナル入力シート'!G120="×",2,0)))</f>
        <v>0</v>
      </c>
      <c r="F150" s="219"/>
      <c r="G150" s="219" t="s">
        <v>44</v>
      </c>
      <c r="H150" s="219"/>
      <c r="I150" s="219" t="s">
        <v>44</v>
      </c>
      <c r="J150" s="219"/>
      <c r="K150" s="219"/>
      <c r="L150" s="219"/>
      <c r="M150" s="219"/>
      <c r="N150" s="219"/>
      <c r="O150" s="219"/>
      <c r="R150" s="219">
        <f aca="true" t="shared" si="93" ref="R150:R155">IF(F150="○",$E150,"")</f>
      </c>
      <c r="S150" s="219">
        <f aca="true" t="shared" si="94" ref="S150:S155">IF(G150="○",$E150,"")</f>
        <v>0</v>
      </c>
      <c r="T150" s="219">
        <f aca="true" t="shared" si="95" ref="T150:T155">IF(H150="○",$E150,"")</f>
      </c>
      <c r="U150" s="219">
        <f aca="true" t="shared" si="96" ref="U150:U155">IF(I150="○",$E150,"")</f>
        <v>0</v>
      </c>
      <c r="V150" s="219">
        <f aca="true" t="shared" si="97" ref="V150:V155">IF(J150="○",$E150,"")</f>
      </c>
      <c r="W150" s="219">
        <f aca="true" t="shared" si="98" ref="W150:W155">IF(K150="○",$E150,"")</f>
      </c>
      <c r="X150" s="219">
        <f aca="true" t="shared" si="99" ref="X150:X155">IF(L150="○",$E150,"")</f>
      </c>
      <c r="Y150" s="219">
        <f aca="true" t="shared" si="100" ref="Y150:Y155">IF(M150="○",$E150,"")</f>
      </c>
      <c r="Z150" s="219">
        <f aca="true" t="shared" si="101" ref="Z150:Z155">IF(N150="○",$E150,"")</f>
      </c>
      <c r="AA150" s="219">
        <f aca="true" t="shared" si="102" ref="AA150:AA155">IF(O150="○",$E150,"")</f>
      </c>
    </row>
    <row r="151" spans="1:27" s="155" customFormat="1" ht="36" customHeight="1" hidden="1">
      <c r="A151" s="27"/>
      <c r="B151" s="28">
        <v>1</v>
      </c>
      <c r="C151" s="63" t="s">
        <v>204</v>
      </c>
      <c r="D151" s="31" t="s">
        <v>412</v>
      </c>
      <c r="E151" s="33">
        <f>IF($E$150=2,0,IF('1)ターミナル入力シート'!G121="○",1,IF('1)ターミナル入力シート'!G121="-",9,IF('1)ターミナル入力シート'!G121="×",2,0))))</f>
        <v>0</v>
      </c>
      <c r="F151" s="36"/>
      <c r="G151" s="35" t="s">
        <v>44</v>
      </c>
      <c r="H151" s="36"/>
      <c r="I151" s="36"/>
      <c r="J151" s="36"/>
      <c r="K151" s="36"/>
      <c r="L151" s="36"/>
      <c r="M151" s="36"/>
      <c r="N151" s="36"/>
      <c r="O151" s="36"/>
      <c r="R151" s="36">
        <f t="shared" si="93"/>
      </c>
      <c r="S151" s="35">
        <f t="shared" si="94"/>
        <v>0</v>
      </c>
      <c r="T151" s="36">
        <f t="shared" si="95"/>
      </c>
      <c r="U151" s="36">
        <f t="shared" si="96"/>
      </c>
      <c r="V151" s="36">
        <f t="shared" si="97"/>
      </c>
      <c r="W151" s="36">
        <f t="shared" si="98"/>
      </c>
      <c r="X151" s="36">
        <f t="shared" si="99"/>
      </c>
      <c r="Y151" s="36">
        <f t="shared" si="100"/>
      </c>
      <c r="Z151" s="36">
        <f t="shared" si="101"/>
      </c>
      <c r="AA151" s="36">
        <f t="shared" si="102"/>
      </c>
    </row>
    <row r="152" spans="1:27" s="158" customFormat="1" ht="62.25" customHeight="1" hidden="1">
      <c r="A152" s="26"/>
      <c r="B152" s="28">
        <v>4</v>
      </c>
      <c r="C152" s="63" t="s">
        <v>209</v>
      </c>
      <c r="D152" s="51" t="s">
        <v>414</v>
      </c>
      <c r="E152" s="33">
        <f>IF($E$150=2,0,IF('1)ターミナル入力シート'!G124="○",1,IF('1)ターミナル入力シート'!G124="-",9,IF('1)ターミナル入力シート'!G124="×",2,0))))</f>
        <v>0</v>
      </c>
      <c r="F152" s="36"/>
      <c r="G152" s="35" t="s">
        <v>44</v>
      </c>
      <c r="H152" s="36"/>
      <c r="I152" s="36"/>
      <c r="J152" s="36"/>
      <c r="K152" s="36"/>
      <c r="L152" s="36"/>
      <c r="M152" s="36"/>
      <c r="N152" s="36"/>
      <c r="O152" s="36"/>
      <c r="R152" s="36">
        <f t="shared" si="93"/>
      </c>
      <c r="S152" s="35">
        <f t="shared" si="94"/>
        <v>0</v>
      </c>
      <c r="T152" s="36">
        <f t="shared" si="95"/>
      </c>
      <c r="U152" s="36">
        <f t="shared" si="96"/>
      </c>
      <c r="V152" s="36">
        <f t="shared" si="97"/>
      </c>
      <c r="W152" s="36">
        <f t="shared" si="98"/>
      </c>
      <c r="X152" s="36">
        <f t="shared" si="99"/>
      </c>
      <c r="Y152" s="36">
        <f t="shared" si="100"/>
      </c>
      <c r="Z152" s="36">
        <f t="shared" si="101"/>
      </c>
      <c r="AA152" s="36">
        <f t="shared" si="102"/>
      </c>
    </row>
    <row r="153" spans="1:27" s="158" customFormat="1" ht="36" customHeight="1" hidden="1">
      <c r="A153" s="26"/>
      <c r="B153" s="28">
        <v>5</v>
      </c>
      <c r="C153" s="63" t="s">
        <v>211</v>
      </c>
      <c r="D153" s="51" t="s">
        <v>415</v>
      </c>
      <c r="E153" s="33">
        <f>IF($E$150=2,0,IF('1)ターミナル入力シート'!G125="○",1,IF('1)ターミナル入力シート'!G125="-",9,IF('1)ターミナル入力シート'!G125="×",2,0))))</f>
        <v>0</v>
      </c>
      <c r="F153" s="119"/>
      <c r="G153" s="35" t="s">
        <v>44</v>
      </c>
      <c r="H153" s="36"/>
      <c r="I153" s="35" t="s">
        <v>44</v>
      </c>
      <c r="J153" s="36"/>
      <c r="K153" s="36"/>
      <c r="L153" s="36"/>
      <c r="M153" s="36"/>
      <c r="N153" s="36"/>
      <c r="O153" s="36"/>
      <c r="R153" s="119">
        <f t="shared" si="93"/>
      </c>
      <c r="S153" s="35">
        <f t="shared" si="94"/>
        <v>0</v>
      </c>
      <c r="T153" s="36">
        <f t="shared" si="95"/>
      </c>
      <c r="U153" s="35">
        <f t="shared" si="96"/>
        <v>0</v>
      </c>
      <c r="V153" s="36">
        <f t="shared" si="97"/>
      </c>
      <c r="W153" s="36">
        <f t="shared" si="98"/>
      </c>
      <c r="X153" s="36">
        <f t="shared" si="99"/>
      </c>
      <c r="Y153" s="36">
        <f t="shared" si="100"/>
      </c>
      <c r="Z153" s="36">
        <f t="shared" si="101"/>
      </c>
      <c r="AA153" s="36">
        <f t="shared" si="102"/>
      </c>
    </row>
    <row r="154" spans="1:27" s="158" customFormat="1" ht="36" customHeight="1" hidden="1">
      <c r="A154" s="26"/>
      <c r="B154" s="28">
        <v>6</v>
      </c>
      <c r="C154" s="63" t="s">
        <v>214</v>
      </c>
      <c r="D154" s="51" t="s">
        <v>215</v>
      </c>
      <c r="E154" s="33">
        <f>IF($E$150=2,0,IF('1)ターミナル入力シート'!G126="○",1,IF('1)ターミナル入力シート'!G126="-",9,IF('1)ターミナル入力シート'!G126="×",2,0))))</f>
        <v>0</v>
      </c>
      <c r="F154" s="36"/>
      <c r="G154" s="35" t="s">
        <v>44</v>
      </c>
      <c r="H154" s="36"/>
      <c r="I154" s="36" t="s">
        <v>66</v>
      </c>
      <c r="J154" s="36"/>
      <c r="K154" s="36"/>
      <c r="L154" s="36"/>
      <c r="M154" s="36"/>
      <c r="N154" s="36"/>
      <c r="O154" s="36"/>
      <c r="R154" s="36">
        <f t="shared" si="93"/>
      </c>
      <c r="S154" s="35">
        <f t="shared" si="94"/>
        <v>0</v>
      </c>
      <c r="T154" s="36">
        <f t="shared" si="95"/>
      </c>
      <c r="U154" s="36">
        <f t="shared" si="96"/>
        <v>0</v>
      </c>
      <c r="V154" s="36">
        <f t="shared" si="97"/>
      </c>
      <c r="W154" s="36">
        <f t="shared" si="98"/>
      </c>
      <c r="X154" s="36">
        <f t="shared" si="99"/>
      </c>
      <c r="Y154" s="36">
        <f t="shared" si="100"/>
      </c>
      <c r="Z154" s="36">
        <f t="shared" si="101"/>
      </c>
      <c r="AA154" s="36">
        <f t="shared" si="102"/>
      </c>
    </row>
    <row r="155" spans="1:27" s="158" customFormat="1" ht="36" customHeight="1" hidden="1">
      <c r="A155" s="26"/>
      <c r="B155" s="28">
        <v>7</v>
      </c>
      <c r="C155" s="63" t="s">
        <v>217</v>
      </c>
      <c r="D155" s="51" t="s">
        <v>218</v>
      </c>
      <c r="E155" s="33">
        <f>IF($E$150=2,0,IF('1)ターミナル入力シート'!G127="○",1,IF('1)ターミナル入力シート'!G127="-",9,IF('1)ターミナル入力シート'!G127="×",2,0))))</f>
        <v>0</v>
      </c>
      <c r="F155" s="36"/>
      <c r="G155" s="36"/>
      <c r="H155" s="36"/>
      <c r="I155" s="35" t="s">
        <v>44</v>
      </c>
      <c r="J155" s="36"/>
      <c r="K155" s="36"/>
      <c r="L155" s="36"/>
      <c r="M155" s="36"/>
      <c r="N155" s="36"/>
      <c r="O155" s="36"/>
      <c r="R155" s="36">
        <f t="shared" si="93"/>
      </c>
      <c r="S155" s="36">
        <f t="shared" si="94"/>
      </c>
      <c r="T155" s="36">
        <f t="shared" si="95"/>
      </c>
      <c r="U155" s="35">
        <f t="shared" si="96"/>
        <v>0</v>
      </c>
      <c r="V155" s="36">
        <f t="shared" si="97"/>
      </c>
      <c r="W155" s="36">
        <f t="shared" si="98"/>
      </c>
      <c r="X155" s="36">
        <f t="shared" si="99"/>
      </c>
      <c r="Y155" s="36">
        <f t="shared" si="100"/>
      </c>
      <c r="Z155" s="36">
        <f t="shared" si="101"/>
      </c>
      <c r="AA155" s="36">
        <f t="shared" si="102"/>
      </c>
    </row>
    <row r="156" spans="1:27" s="158" customFormat="1" ht="36" customHeight="1" hidden="1" thickBot="1">
      <c r="A156" s="26"/>
      <c r="B156" s="28">
        <v>8</v>
      </c>
      <c r="C156" s="208" t="s">
        <v>138</v>
      </c>
      <c r="D156" s="201" t="s">
        <v>373</v>
      </c>
      <c r="E156" s="207">
        <f>IF($E$150=2,0,IF('1)ターミナル入力シート'!G128="○",1,IF('1)ターミナル入力シート'!G128="-",9,IF('1)ターミナル入力シート'!G128="×",2,0))))</f>
        <v>0</v>
      </c>
      <c r="F156" s="229"/>
      <c r="G156" s="229" t="s">
        <v>160</v>
      </c>
      <c r="H156" s="229"/>
      <c r="I156" s="229"/>
      <c r="J156" s="229"/>
      <c r="K156" s="229"/>
      <c r="L156" s="229"/>
      <c r="M156" s="229"/>
      <c r="N156" s="229"/>
      <c r="O156" s="229"/>
      <c r="R156" s="229">
        <f aca="true" t="shared" si="103" ref="R156:AA156">IF(F156="◇",$E156,"")</f>
      </c>
      <c r="S156" s="229">
        <f t="shared" si="103"/>
        <v>0</v>
      </c>
      <c r="T156" s="229">
        <f t="shared" si="103"/>
      </c>
      <c r="U156" s="229">
        <f t="shared" si="103"/>
      </c>
      <c r="V156" s="229">
        <f t="shared" si="103"/>
      </c>
      <c r="W156" s="229">
        <f t="shared" si="103"/>
      </c>
      <c r="X156" s="229">
        <f t="shared" si="103"/>
      </c>
      <c r="Y156" s="229">
        <f t="shared" si="103"/>
      </c>
      <c r="Z156" s="229">
        <f t="shared" si="103"/>
      </c>
      <c r="AA156" s="229">
        <f t="shared" si="103"/>
      </c>
    </row>
    <row r="157" spans="1:27" s="158" customFormat="1" ht="17.25" hidden="1">
      <c r="A157" s="55"/>
      <c r="B157" s="267"/>
      <c r="C157" s="268"/>
      <c r="D157" s="72"/>
      <c r="E157" s="132"/>
      <c r="F157" s="269"/>
      <c r="G157" s="269"/>
      <c r="H157" s="269"/>
      <c r="I157" s="269"/>
      <c r="J157" s="269"/>
      <c r="K157" s="269"/>
      <c r="L157" s="269"/>
      <c r="M157" s="269"/>
      <c r="N157" s="269"/>
      <c r="O157" s="269"/>
      <c r="Q157" s="270" t="s">
        <v>473</v>
      </c>
      <c r="R157" s="271">
        <f>COUNTIF(R150:R155,1)</f>
        <v>0</v>
      </c>
      <c r="S157" s="271">
        <f aca="true" t="shared" si="104" ref="S157:AA157">COUNTIF(S150:S155,1)</f>
        <v>0</v>
      </c>
      <c r="T157" s="271">
        <f t="shared" si="104"/>
        <v>0</v>
      </c>
      <c r="U157" s="271">
        <f t="shared" si="104"/>
        <v>0</v>
      </c>
      <c r="V157" s="271">
        <f t="shared" si="104"/>
        <v>0</v>
      </c>
      <c r="W157" s="271">
        <f t="shared" si="104"/>
        <v>0</v>
      </c>
      <c r="X157" s="271">
        <f t="shared" si="104"/>
        <v>0</v>
      </c>
      <c r="Y157" s="271">
        <f t="shared" si="104"/>
        <v>0</v>
      </c>
      <c r="Z157" s="271">
        <f t="shared" si="104"/>
        <v>0</v>
      </c>
      <c r="AA157" s="271">
        <f t="shared" si="104"/>
        <v>0</v>
      </c>
    </row>
    <row r="158" spans="1:27" s="158" customFormat="1" ht="17.25" hidden="1">
      <c r="A158" s="55"/>
      <c r="B158" s="267"/>
      <c r="C158" s="268"/>
      <c r="D158" s="72"/>
      <c r="E158" s="132"/>
      <c r="F158" s="269"/>
      <c r="G158" s="269"/>
      <c r="H158" s="269"/>
      <c r="I158" s="269"/>
      <c r="J158" s="269"/>
      <c r="K158" s="269"/>
      <c r="L158" s="269"/>
      <c r="M158" s="269"/>
      <c r="N158" s="269"/>
      <c r="O158" s="269"/>
      <c r="Q158" s="270" t="s">
        <v>474</v>
      </c>
      <c r="R158" s="271">
        <f>COUNTIF(R150:R155,2)</f>
        <v>0</v>
      </c>
      <c r="S158" s="271">
        <f aca="true" t="shared" si="105" ref="S158:AA158">COUNTIF(S150:S155,2)</f>
        <v>0</v>
      </c>
      <c r="T158" s="271">
        <f t="shared" si="105"/>
        <v>0</v>
      </c>
      <c r="U158" s="271">
        <f t="shared" si="105"/>
        <v>0</v>
      </c>
      <c r="V158" s="271">
        <f t="shared" si="105"/>
        <v>0</v>
      </c>
      <c r="W158" s="271">
        <f t="shared" si="105"/>
        <v>0</v>
      </c>
      <c r="X158" s="271">
        <f t="shared" si="105"/>
        <v>0</v>
      </c>
      <c r="Y158" s="271">
        <f t="shared" si="105"/>
        <v>0</v>
      </c>
      <c r="Z158" s="271">
        <f t="shared" si="105"/>
        <v>0</v>
      </c>
      <c r="AA158" s="271">
        <f t="shared" si="105"/>
        <v>0</v>
      </c>
    </row>
    <row r="159" spans="1:27" s="158" customFormat="1" ht="17.25" hidden="1">
      <c r="A159" s="55"/>
      <c r="B159" s="267"/>
      <c r="C159" s="268"/>
      <c r="D159" s="72"/>
      <c r="E159" s="132"/>
      <c r="F159" s="269"/>
      <c r="G159" s="269"/>
      <c r="H159" s="269"/>
      <c r="I159" s="269"/>
      <c r="J159" s="269"/>
      <c r="K159" s="269"/>
      <c r="L159" s="269"/>
      <c r="M159" s="269"/>
      <c r="N159" s="269"/>
      <c r="O159" s="269"/>
      <c r="Q159" s="272" t="s">
        <v>475</v>
      </c>
      <c r="R159" s="273">
        <f>COUNTIF(R156,1)</f>
        <v>0</v>
      </c>
      <c r="S159" s="273">
        <f aca="true" t="shared" si="106" ref="S159:AA159">COUNTIF(S156,1)</f>
        <v>0</v>
      </c>
      <c r="T159" s="273">
        <f t="shared" si="106"/>
        <v>0</v>
      </c>
      <c r="U159" s="273">
        <f t="shared" si="106"/>
        <v>0</v>
      </c>
      <c r="V159" s="273">
        <f t="shared" si="106"/>
        <v>0</v>
      </c>
      <c r="W159" s="273">
        <f t="shared" si="106"/>
        <v>0</v>
      </c>
      <c r="X159" s="273">
        <f t="shared" si="106"/>
        <v>0</v>
      </c>
      <c r="Y159" s="273">
        <f t="shared" si="106"/>
        <v>0</v>
      </c>
      <c r="Z159" s="273">
        <f t="shared" si="106"/>
        <v>0</v>
      </c>
      <c r="AA159" s="273">
        <f t="shared" si="106"/>
        <v>0</v>
      </c>
    </row>
    <row r="160" spans="1:27" s="158" customFormat="1" ht="16.5" customHeight="1" hidden="1">
      <c r="A160" s="116"/>
      <c r="B160" s="117"/>
      <c r="C160" s="71"/>
      <c r="D160" s="72"/>
      <c r="E160" s="74"/>
      <c r="F160" s="77"/>
      <c r="G160" s="77"/>
      <c r="H160" s="77"/>
      <c r="I160" s="77"/>
      <c r="J160" s="77"/>
      <c r="K160" s="77"/>
      <c r="L160" s="77"/>
      <c r="M160" s="77"/>
      <c r="N160" s="77"/>
      <c r="O160" s="77"/>
      <c r="R160" s="77"/>
      <c r="S160" s="77"/>
      <c r="T160" s="77"/>
      <c r="U160" s="77"/>
      <c r="V160" s="77"/>
      <c r="W160" s="77"/>
      <c r="X160" s="77"/>
      <c r="Y160" s="77"/>
      <c r="Z160" s="77"/>
      <c r="AA160" s="77"/>
    </row>
    <row r="161" spans="1:27" s="151" customFormat="1" ht="25.5" hidden="1">
      <c r="A161" s="18"/>
      <c r="B161" s="19" t="s">
        <v>221</v>
      </c>
      <c r="C161" s="20"/>
      <c r="D161" s="14"/>
      <c r="E161" s="99"/>
      <c r="F161" s="100"/>
      <c r="G161" s="100"/>
      <c r="H161" s="100"/>
      <c r="I161" s="100"/>
      <c r="J161" s="100"/>
      <c r="K161" s="101"/>
      <c r="L161" s="101"/>
      <c r="M161" s="101"/>
      <c r="N161" s="101"/>
      <c r="O161" s="101"/>
      <c r="Q161" s="261" t="s">
        <v>470</v>
      </c>
      <c r="R161" s="262">
        <f>COUNTIF(R163:R166,1)+COUNTIF(R163:R166,2)</f>
        <v>0</v>
      </c>
      <c r="S161" s="262">
        <f aca="true" t="shared" si="107" ref="S161:AA161">COUNTIF(S163:S166,1)+COUNTIF(S163:S166,2)</f>
        <v>0</v>
      </c>
      <c r="T161" s="262">
        <f t="shared" si="107"/>
        <v>0</v>
      </c>
      <c r="U161" s="262">
        <f>COUNTIF(U163:U166,1)+COUNTIF(U163:U166,2)</f>
        <v>0</v>
      </c>
      <c r="V161" s="262">
        <f t="shared" si="107"/>
        <v>0</v>
      </c>
      <c r="W161" s="262">
        <f t="shared" si="107"/>
        <v>0</v>
      </c>
      <c r="X161" s="262">
        <f t="shared" si="107"/>
        <v>0</v>
      </c>
      <c r="Y161" s="262">
        <f t="shared" si="107"/>
        <v>0</v>
      </c>
      <c r="Z161" s="262">
        <f t="shared" si="107"/>
        <v>0</v>
      </c>
      <c r="AA161" s="262">
        <f t="shared" si="107"/>
        <v>0</v>
      </c>
    </row>
    <row r="162" spans="1:27" ht="18" hidden="1" thickBot="1">
      <c r="A162" s="26"/>
      <c r="B162" s="189" t="s">
        <v>222</v>
      </c>
      <c r="C162" s="190" t="s">
        <v>369</v>
      </c>
      <c r="D162" s="190" t="s">
        <v>431</v>
      </c>
      <c r="E162" s="192" t="s">
        <v>469</v>
      </c>
      <c r="F162" s="195" t="s">
        <v>432</v>
      </c>
      <c r="G162" s="195" t="s">
        <v>433</v>
      </c>
      <c r="H162" s="195" t="s">
        <v>434</v>
      </c>
      <c r="I162" s="195" t="s">
        <v>435</v>
      </c>
      <c r="J162" s="195" t="s">
        <v>436</v>
      </c>
      <c r="K162" s="195" t="s">
        <v>437</v>
      </c>
      <c r="L162" s="195" t="s">
        <v>438</v>
      </c>
      <c r="M162" s="195" t="s">
        <v>439</v>
      </c>
      <c r="N162" s="195" t="s">
        <v>440</v>
      </c>
      <c r="O162" s="195" t="s">
        <v>441</v>
      </c>
      <c r="Q162" s="261" t="s">
        <v>471</v>
      </c>
      <c r="R162" s="262">
        <f>COUNTIF(R167,1)+COUNTIF(R167,2)</f>
        <v>0</v>
      </c>
      <c r="S162" s="262">
        <f aca="true" t="shared" si="108" ref="S162:AA162">COUNTIF(S167,1)+COUNTIF(S167,2)</f>
        <v>0</v>
      </c>
      <c r="T162" s="262">
        <f t="shared" si="108"/>
        <v>0</v>
      </c>
      <c r="U162" s="262">
        <f>COUNTIF(U167,1)+COUNTIF(U167,2)</f>
        <v>0</v>
      </c>
      <c r="V162" s="262">
        <f t="shared" si="108"/>
        <v>0</v>
      </c>
      <c r="W162" s="262">
        <f t="shared" si="108"/>
        <v>0</v>
      </c>
      <c r="X162" s="262">
        <f t="shared" si="108"/>
        <v>0</v>
      </c>
      <c r="Y162" s="262">
        <f t="shared" si="108"/>
        <v>0</v>
      </c>
      <c r="Z162" s="262">
        <f t="shared" si="108"/>
        <v>0</v>
      </c>
      <c r="AA162" s="262">
        <f t="shared" si="108"/>
        <v>0</v>
      </c>
    </row>
    <row r="163" spans="1:27" s="158" customFormat="1" ht="36" customHeight="1" hidden="1">
      <c r="A163" s="26"/>
      <c r="B163" s="28">
        <v>0</v>
      </c>
      <c r="C163" s="214" t="s">
        <v>41</v>
      </c>
      <c r="D163" s="215" t="s">
        <v>223</v>
      </c>
      <c r="E163" s="217">
        <f>IF('1)ターミナル入力シート'!G132="○",1,IF('1)ターミナル入力シート'!G132="-",9,IF('1)ターミナル入力シート'!G132="×",2,0)))</f>
        <v>0</v>
      </c>
      <c r="F163" s="219"/>
      <c r="G163" s="219"/>
      <c r="H163" s="219"/>
      <c r="I163" s="219"/>
      <c r="J163" s="219"/>
      <c r="K163" s="219"/>
      <c r="L163" s="219"/>
      <c r="M163" s="219"/>
      <c r="N163" s="219" t="s">
        <v>44</v>
      </c>
      <c r="O163" s="219"/>
      <c r="R163" s="219">
        <f aca="true" t="shared" si="109" ref="R163:AA166">IF(F163="○",$E163,"")</f>
      </c>
      <c r="S163" s="219">
        <f t="shared" si="109"/>
      </c>
      <c r="T163" s="219">
        <f t="shared" si="109"/>
      </c>
      <c r="U163" s="219">
        <f t="shared" si="109"/>
      </c>
      <c r="V163" s="219">
        <f t="shared" si="109"/>
      </c>
      <c r="W163" s="219">
        <f t="shared" si="109"/>
      </c>
      <c r="X163" s="219">
        <f t="shared" si="109"/>
      </c>
      <c r="Y163" s="219">
        <f t="shared" si="109"/>
      </c>
      <c r="Z163" s="219">
        <f t="shared" si="109"/>
        <v>0</v>
      </c>
      <c r="AA163" s="219">
        <f t="shared" si="109"/>
      </c>
    </row>
    <row r="164" spans="1:27" s="155" customFormat="1" ht="36" customHeight="1" hidden="1">
      <c r="A164" s="27"/>
      <c r="B164" s="28">
        <v>1</v>
      </c>
      <c r="C164" s="63" t="s">
        <v>204</v>
      </c>
      <c r="D164" s="31" t="s">
        <v>416</v>
      </c>
      <c r="E164" s="33">
        <f>IF($E$163=2,0,IF('1)ターミナル入力シート'!G133="○",1,IF('1)ターミナル入力シート'!G133="-",9,IF('1)ターミナル入力シート'!G133="×",2,0))))</f>
        <v>0</v>
      </c>
      <c r="F164" s="36"/>
      <c r="G164" s="36"/>
      <c r="H164" s="36"/>
      <c r="I164" s="36"/>
      <c r="J164" s="36"/>
      <c r="K164" s="36"/>
      <c r="L164" s="36"/>
      <c r="M164" s="36"/>
      <c r="N164" s="35" t="s">
        <v>44</v>
      </c>
      <c r="O164" s="36"/>
      <c r="R164" s="36">
        <f t="shared" si="109"/>
      </c>
      <c r="S164" s="36">
        <f t="shared" si="109"/>
      </c>
      <c r="T164" s="36">
        <f t="shared" si="109"/>
      </c>
      <c r="U164" s="36">
        <f t="shared" si="109"/>
      </c>
      <c r="V164" s="36">
        <f t="shared" si="109"/>
      </c>
      <c r="W164" s="36">
        <f t="shared" si="109"/>
      </c>
      <c r="X164" s="36">
        <f t="shared" si="109"/>
      </c>
      <c r="Y164" s="36">
        <f t="shared" si="109"/>
      </c>
      <c r="Z164" s="35">
        <f t="shared" si="109"/>
        <v>0</v>
      </c>
      <c r="AA164" s="36">
        <f t="shared" si="109"/>
      </c>
    </row>
    <row r="165" spans="1:27" s="158" customFormat="1" ht="36" customHeight="1" hidden="1">
      <c r="A165" s="26"/>
      <c r="B165" s="28">
        <v>4</v>
      </c>
      <c r="C165" s="63" t="s">
        <v>463</v>
      </c>
      <c r="D165" s="51" t="s">
        <v>378</v>
      </c>
      <c r="E165" s="33">
        <f>IF($E$163=2,0,IF('1)ターミナル入力シート'!G136="○",1,IF('1)ターミナル入力シート'!G136="-",9,IF('1)ターミナル入力シート'!G136="×",2,0))))</f>
        <v>0</v>
      </c>
      <c r="F165" s="36"/>
      <c r="G165" s="36"/>
      <c r="H165" s="36"/>
      <c r="I165" s="36"/>
      <c r="J165" s="36"/>
      <c r="K165" s="36"/>
      <c r="L165" s="36"/>
      <c r="M165" s="36"/>
      <c r="N165" s="35" t="s">
        <v>44</v>
      </c>
      <c r="O165" s="36"/>
      <c r="R165" s="36">
        <f t="shared" si="109"/>
      </c>
      <c r="S165" s="36">
        <f t="shared" si="109"/>
      </c>
      <c r="T165" s="36">
        <f t="shared" si="109"/>
      </c>
      <c r="U165" s="36">
        <f t="shared" si="109"/>
      </c>
      <c r="V165" s="36">
        <f t="shared" si="109"/>
      </c>
      <c r="W165" s="36">
        <f t="shared" si="109"/>
      </c>
      <c r="X165" s="36">
        <f t="shared" si="109"/>
      </c>
      <c r="Y165" s="36">
        <f t="shared" si="109"/>
      </c>
      <c r="Z165" s="35">
        <f t="shared" si="109"/>
        <v>0</v>
      </c>
      <c r="AA165" s="36">
        <f t="shared" si="109"/>
      </c>
    </row>
    <row r="166" spans="1:27" s="158" customFormat="1" ht="36" customHeight="1" hidden="1">
      <c r="A166" s="26"/>
      <c r="B166" s="28">
        <v>5</v>
      </c>
      <c r="C166" s="63" t="s">
        <v>226</v>
      </c>
      <c r="D166" s="51" t="s">
        <v>374</v>
      </c>
      <c r="E166" s="33">
        <f>IF($E$163=2,0,IF('1)ターミナル入力シート'!G137="○",1,IF('1)ターミナル入力シート'!G137="-",9,IF('1)ターミナル入力シート'!G137="×",2,0))))</f>
        <v>0</v>
      </c>
      <c r="F166" s="36"/>
      <c r="G166" s="36"/>
      <c r="H166" s="36"/>
      <c r="I166" s="36"/>
      <c r="J166" s="36"/>
      <c r="K166" s="36"/>
      <c r="L166" s="36"/>
      <c r="M166" s="36"/>
      <c r="N166" s="35" t="s">
        <v>44</v>
      </c>
      <c r="O166" s="36"/>
      <c r="R166" s="36">
        <f t="shared" si="109"/>
      </c>
      <c r="S166" s="36">
        <f t="shared" si="109"/>
      </c>
      <c r="T166" s="36">
        <f t="shared" si="109"/>
      </c>
      <c r="U166" s="36">
        <f t="shared" si="109"/>
      </c>
      <c r="V166" s="36">
        <f t="shared" si="109"/>
      </c>
      <c r="W166" s="36">
        <f t="shared" si="109"/>
      </c>
      <c r="X166" s="36">
        <f t="shared" si="109"/>
      </c>
      <c r="Y166" s="36">
        <f t="shared" si="109"/>
      </c>
      <c r="Z166" s="35">
        <f t="shared" si="109"/>
        <v>0</v>
      </c>
      <c r="AA166" s="36">
        <f t="shared" si="109"/>
      </c>
    </row>
    <row r="167" spans="1:27" s="158" customFormat="1" ht="36" customHeight="1" hidden="1" thickBot="1">
      <c r="A167" s="26"/>
      <c r="B167" s="28">
        <v>6</v>
      </c>
      <c r="C167" s="208" t="s">
        <v>138</v>
      </c>
      <c r="D167" s="201" t="s">
        <v>228</v>
      </c>
      <c r="E167" s="207">
        <f>IF($E$163=2,0,IF('1)ターミナル入力シート'!G138="○",1,IF('1)ターミナル入力シート'!G138="-",9,IF('1)ターミナル入力シート'!G138="×",2,0))))</f>
        <v>0</v>
      </c>
      <c r="F167" s="229"/>
      <c r="G167" s="229"/>
      <c r="H167" s="229"/>
      <c r="I167" s="229"/>
      <c r="J167" s="229"/>
      <c r="K167" s="229"/>
      <c r="L167" s="229"/>
      <c r="M167" s="229"/>
      <c r="N167" s="229" t="s">
        <v>160</v>
      </c>
      <c r="O167" s="229"/>
      <c r="R167" s="229">
        <f aca="true" t="shared" si="110" ref="R167:AA167">IF(F167="◇",$E167,"")</f>
      </c>
      <c r="S167" s="229">
        <f t="shared" si="110"/>
      </c>
      <c r="T167" s="229">
        <f t="shared" si="110"/>
      </c>
      <c r="U167" s="229">
        <f t="shared" si="110"/>
      </c>
      <c r="V167" s="229">
        <f t="shared" si="110"/>
      </c>
      <c r="W167" s="229">
        <f t="shared" si="110"/>
      </c>
      <c r="X167" s="229">
        <f t="shared" si="110"/>
      </c>
      <c r="Y167" s="229">
        <f t="shared" si="110"/>
      </c>
      <c r="Z167" s="229">
        <f t="shared" si="110"/>
        <v>0</v>
      </c>
      <c r="AA167" s="229">
        <f t="shared" si="110"/>
      </c>
    </row>
    <row r="168" spans="1:27" s="158" customFormat="1" ht="17.25" hidden="1">
      <c r="A168" s="55"/>
      <c r="B168" s="267"/>
      <c r="C168" s="268"/>
      <c r="D168" s="72"/>
      <c r="E168" s="132"/>
      <c r="F168" s="269"/>
      <c r="G168" s="269"/>
      <c r="H168" s="269"/>
      <c r="I168" s="269"/>
      <c r="J168" s="269"/>
      <c r="K168" s="269"/>
      <c r="L168" s="269"/>
      <c r="M168" s="269"/>
      <c r="N168" s="269"/>
      <c r="O168" s="269"/>
      <c r="Q168" s="270" t="s">
        <v>473</v>
      </c>
      <c r="R168" s="271">
        <f>COUNTIF(R163:R166,1)</f>
        <v>0</v>
      </c>
      <c r="S168" s="271">
        <f aca="true" t="shared" si="111" ref="S168:AA168">COUNTIF(S163:S166,1)</f>
        <v>0</v>
      </c>
      <c r="T168" s="271">
        <f t="shared" si="111"/>
        <v>0</v>
      </c>
      <c r="U168" s="271">
        <f t="shared" si="111"/>
        <v>0</v>
      </c>
      <c r="V168" s="271">
        <f t="shared" si="111"/>
        <v>0</v>
      </c>
      <c r="W168" s="271">
        <f t="shared" si="111"/>
        <v>0</v>
      </c>
      <c r="X168" s="271">
        <f t="shared" si="111"/>
        <v>0</v>
      </c>
      <c r="Y168" s="271">
        <f t="shared" si="111"/>
        <v>0</v>
      </c>
      <c r="Z168" s="271">
        <f t="shared" si="111"/>
        <v>0</v>
      </c>
      <c r="AA168" s="271">
        <f t="shared" si="111"/>
        <v>0</v>
      </c>
    </row>
    <row r="169" spans="1:27" s="158" customFormat="1" ht="17.25" hidden="1">
      <c r="A169" s="55"/>
      <c r="B169" s="267"/>
      <c r="C169" s="268"/>
      <c r="D169" s="72"/>
      <c r="E169" s="132"/>
      <c r="F169" s="269"/>
      <c r="G169" s="269"/>
      <c r="H169" s="269"/>
      <c r="I169" s="269"/>
      <c r="J169" s="269"/>
      <c r="K169" s="269"/>
      <c r="L169" s="269"/>
      <c r="M169" s="269"/>
      <c r="N169" s="269"/>
      <c r="O169" s="269"/>
      <c r="Q169" s="270" t="s">
        <v>474</v>
      </c>
      <c r="R169" s="271">
        <f>COUNTIF(R163:R166,2)</f>
        <v>0</v>
      </c>
      <c r="S169" s="271">
        <f aca="true" t="shared" si="112" ref="S169:AA169">COUNTIF(S163:S166,2)</f>
        <v>0</v>
      </c>
      <c r="T169" s="271">
        <f t="shared" si="112"/>
        <v>0</v>
      </c>
      <c r="U169" s="271">
        <f t="shared" si="112"/>
        <v>0</v>
      </c>
      <c r="V169" s="271">
        <f t="shared" si="112"/>
        <v>0</v>
      </c>
      <c r="W169" s="271">
        <f t="shared" si="112"/>
        <v>0</v>
      </c>
      <c r="X169" s="271">
        <f t="shared" si="112"/>
        <v>0</v>
      </c>
      <c r="Y169" s="271">
        <f t="shared" si="112"/>
        <v>0</v>
      </c>
      <c r="Z169" s="271">
        <f t="shared" si="112"/>
        <v>0</v>
      </c>
      <c r="AA169" s="271">
        <f t="shared" si="112"/>
        <v>0</v>
      </c>
    </row>
    <row r="170" spans="1:27" s="158" customFormat="1" ht="17.25" hidden="1">
      <c r="A170" s="55"/>
      <c r="B170" s="267"/>
      <c r="C170" s="268"/>
      <c r="D170" s="72"/>
      <c r="E170" s="132"/>
      <c r="F170" s="269"/>
      <c r="G170" s="269"/>
      <c r="H170" s="269"/>
      <c r="I170" s="269"/>
      <c r="J170" s="269"/>
      <c r="K170" s="269"/>
      <c r="L170" s="269"/>
      <c r="M170" s="269"/>
      <c r="N170" s="269"/>
      <c r="O170" s="269"/>
      <c r="Q170" s="272" t="s">
        <v>475</v>
      </c>
      <c r="R170" s="273">
        <f>COUNTIF(R167,1)</f>
        <v>0</v>
      </c>
      <c r="S170" s="273">
        <f aca="true" t="shared" si="113" ref="S170:AA170">COUNTIF(S167,1)</f>
        <v>0</v>
      </c>
      <c r="T170" s="273">
        <f t="shared" si="113"/>
        <v>0</v>
      </c>
      <c r="U170" s="273">
        <f t="shared" si="113"/>
        <v>0</v>
      </c>
      <c r="V170" s="273">
        <f t="shared" si="113"/>
        <v>0</v>
      </c>
      <c r="W170" s="273">
        <f t="shared" si="113"/>
        <v>0</v>
      </c>
      <c r="X170" s="273">
        <f t="shared" si="113"/>
        <v>0</v>
      </c>
      <c r="Y170" s="273">
        <f t="shared" si="113"/>
        <v>0</v>
      </c>
      <c r="Z170" s="273">
        <f t="shared" si="113"/>
        <v>0</v>
      </c>
      <c r="AA170" s="273">
        <f t="shared" si="113"/>
        <v>0</v>
      </c>
    </row>
    <row r="171" spans="1:27" s="158" customFormat="1" ht="12" customHeight="1" hidden="1">
      <c r="A171" s="116"/>
      <c r="B171" s="117"/>
      <c r="C171" s="71"/>
      <c r="D171" s="72"/>
      <c r="E171" s="74"/>
      <c r="F171" s="77"/>
      <c r="G171" s="77"/>
      <c r="H171" s="77"/>
      <c r="I171" s="77"/>
      <c r="J171" s="77"/>
      <c r="K171" s="77"/>
      <c r="L171" s="77"/>
      <c r="M171" s="77"/>
      <c r="N171" s="77"/>
      <c r="O171" s="77"/>
      <c r="R171" s="77"/>
      <c r="S171" s="77"/>
      <c r="T171" s="77"/>
      <c r="U171" s="77"/>
      <c r="V171" s="77"/>
      <c r="W171" s="77"/>
      <c r="X171" s="77"/>
      <c r="Y171" s="77"/>
      <c r="Z171" s="77"/>
      <c r="AA171" s="77"/>
    </row>
    <row r="172" spans="1:27" s="151" customFormat="1" ht="25.5" hidden="1">
      <c r="A172" s="18"/>
      <c r="B172" s="19" t="s">
        <v>230</v>
      </c>
      <c r="C172" s="20"/>
      <c r="D172" s="14"/>
      <c r="E172" s="99"/>
      <c r="F172" s="100"/>
      <c r="G172" s="100"/>
      <c r="H172" s="100"/>
      <c r="I172" s="100"/>
      <c r="J172" s="100"/>
      <c r="K172" s="101"/>
      <c r="L172" s="101"/>
      <c r="M172" s="101"/>
      <c r="N172" s="101"/>
      <c r="O172" s="101"/>
      <c r="Q172" s="261" t="s">
        <v>470</v>
      </c>
      <c r="R172" s="262">
        <f>COUNTIF(R174:R175,1)+COUNTIF(R174:R175,2)</f>
        <v>0</v>
      </c>
      <c r="S172" s="262">
        <f aca="true" t="shared" si="114" ref="S172:AA172">COUNTIF(S174:S175,1)+COUNTIF(S174:S175,2)</f>
        <v>0</v>
      </c>
      <c r="T172" s="262">
        <f t="shared" si="114"/>
        <v>0</v>
      </c>
      <c r="U172" s="262">
        <f>COUNTIF(U174:U175,1)+COUNTIF(U174:U175,2)</f>
        <v>0</v>
      </c>
      <c r="V172" s="262">
        <f t="shared" si="114"/>
        <v>0</v>
      </c>
      <c r="W172" s="262">
        <f t="shared" si="114"/>
        <v>0</v>
      </c>
      <c r="X172" s="262">
        <f>COUNTIF(X174:X175,1)+COUNTIF(X174:X175,2)</f>
        <v>0</v>
      </c>
      <c r="Y172" s="262">
        <f t="shared" si="114"/>
        <v>0</v>
      </c>
      <c r="Z172" s="262">
        <f t="shared" si="114"/>
        <v>0</v>
      </c>
      <c r="AA172" s="262">
        <f t="shared" si="114"/>
        <v>0</v>
      </c>
    </row>
    <row r="173" spans="1:27" ht="18" hidden="1" thickBot="1">
      <c r="A173" s="26"/>
      <c r="B173" s="189" t="s">
        <v>95</v>
      </c>
      <c r="C173" s="190" t="s">
        <v>369</v>
      </c>
      <c r="D173" s="190" t="s">
        <v>431</v>
      </c>
      <c r="E173" s="192" t="s">
        <v>469</v>
      </c>
      <c r="F173" s="195" t="s">
        <v>432</v>
      </c>
      <c r="G173" s="195" t="s">
        <v>433</v>
      </c>
      <c r="H173" s="195" t="s">
        <v>434</v>
      </c>
      <c r="I173" s="195" t="s">
        <v>435</v>
      </c>
      <c r="J173" s="195" t="s">
        <v>436</v>
      </c>
      <c r="K173" s="195" t="s">
        <v>437</v>
      </c>
      <c r="L173" s="195" t="s">
        <v>438</v>
      </c>
      <c r="M173" s="195" t="s">
        <v>439</v>
      </c>
      <c r="N173" s="195" t="s">
        <v>440</v>
      </c>
      <c r="O173" s="195" t="s">
        <v>441</v>
      </c>
      <c r="Q173" s="261" t="s">
        <v>471</v>
      </c>
      <c r="R173" s="262">
        <f>COUNTIF(R176,1)+COUNTIF(R176,2)</f>
        <v>0</v>
      </c>
      <c r="S173" s="262">
        <f aca="true" t="shared" si="115" ref="S173:AA173">COUNTIF(S176,1)+COUNTIF(S176,2)</f>
        <v>0</v>
      </c>
      <c r="T173" s="262">
        <f t="shared" si="115"/>
        <v>0</v>
      </c>
      <c r="U173" s="262">
        <f>COUNTIF(U176,1)+COUNTIF(U176,2)</f>
        <v>0</v>
      </c>
      <c r="V173" s="262">
        <f t="shared" si="115"/>
        <v>0</v>
      </c>
      <c r="W173" s="262">
        <f t="shared" si="115"/>
        <v>0</v>
      </c>
      <c r="X173" s="262">
        <f>COUNTIF(X176,1)+COUNTIF(X176,2)</f>
        <v>0</v>
      </c>
      <c r="Y173" s="262">
        <f t="shared" si="115"/>
        <v>0</v>
      </c>
      <c r="Z173" s="262">
        <f t="shared" si="115"/>
        <v>0</v>
      </c>
      <c r="AA173" s="262">
        <f t="shared" si="115"/>
        <v>0</v>
      </c>
    </row>
    <row r="174" spans="1:27" ht="40.5" customHeight="1" hidden="1">
      <c r="A174" s="109"/>
      <c r="B174" s="28">
        <v>1</v>
      </c>
      <c r="C174" s="63" t="s">
        <v>231</v>
      </c>
      <c r="D174" s="31" t="s">
        <v>232</v>
      </c>
      <c r="E174" s="120">
        <f>IF('1)ターミナル入力シート'!G142="○",1,IF('1)ターミナル入力シート'!G142="-",9,IF('1)ターミナル入力シート'!G142="×",2,0)))</f>
        <v>0</v>
      </c>
      <c r="F174" s="35" t="s">
        <v>44</v>
      </c>
      <c r="G174" s="35"/>
      <c r="H174" s="35" t="s">
        <v>44</v>
      </c>
      <c r="I174" s="35" t="s">
        <v>44</v>
      </c>
      <c r="J174" s="35"/>
      <c r="K174" s="35"/>
      <c r="L174" s="35" t="s">
        <v>44</v>
      </c>
      <c r="M174" s="35" t="s">
        <v>44</v>
      </c>
      <c r="N174" s="35" t="s">
        <v>44</v>
      </c>
      <c r="O174" s="35"/>
      <c r="R174" s="36">
        <f aca="true" t="shared" si="116" ref="R174:AA175">IF(F174="○",$E174,"")</f>
        <v>0</v>
      </c>
      <c r="S174" s="36">
        <f t="shared" si="116"/>
      </c>
      <c r="T174" s="36">
        <f t="shared" si="116"/>
        <v>0</v>
      </c>
      <c r="U174" s="36">
        <f t="shared" si="116"/>
        <v>0</v>
      </c>
      <c r="V174" s="36">
        <f t="shared" si="116"/>
      </c>
      <c r="W174" s="36">
        <f t="shared" si="116"/>
      </c>
      <c r="X174" s="36">
        <f t="shared" si="116"/>
        <v>0</v>
      </c>
      <c r="Y174" s="36">
        <f t="shared" si="116"/>
        <v>0</v>
      </c>
      <c r="Z174" s="35">
        <f t="shared" si="116"/>
        <v>0</v>
      </c>
      <c r="AA174" s="36">
        <f t="shared" si="116"/>
      </c>
    </row>
    <row r="175" spans="1:27" s="158" customFormat="1" ht="40.5" customHeight="1" hidden="1">
      <c r="A175" s="69"/>
      <c r="B175" s="110">
        <v>2</v>
      </c>
      <c r="C175" s="80" t="s">
        <v>235</v>
      </c>
      <c r="D175" s="51" t="s">
        <v>236</v>
      </c>
      <c r="E175" s="33">
        <f>IF('1)ターミナル入力シート'!G143="○",1,IF('1)ターミナル入力シート'!G143="-",9,IF('1)ターミナル入力シート'!G143="×",2,0)))</f>
        <v>0</v>
      </c>
      <c r="F175" s="35" t="s">
        <v>44</v>
      </c>
      <c r="G175" s="35"/>
      <c r="H175" s="35" t="s">
        <v>44</v>
      </c>
      <c r="I175" s="35" t="s">
        <v>44</v>
      </c>
      <c r="J175" s="35"/>
      <c r="K175" s="35"/>
      <c r="L175" s="35" t="s">
        <v>44</v>
      </c>
      <c r="M175" s="35" t="s">
        <v>44</v>
      </c>
      <c r="N175" s="35" t="s">
        <v>44</v>
      </c>
      <c r="O175" s="35"/>
      <c r="R175" s="36">
        <f t="shared" si="116"/>
        <v>0</v>
      </c>
      <c r="S175" s="36">
        <f t="shared" si="116"/>
      </c>
      <c r="T175" s="36">
        <f t="shared" si="116"/>
        <v>0</v>
      </c>
      <c r="U175" s="36">
        <f t="shared" si="116"/>
        <v>0</v>
      </c>
      <c r="V175" s="36">
        <f t="shared" si="116"/>
      </c>
      <c r="W175" s="36">
        <f t="shared" si="116"/>
      </c>
      <c r="X175" s="36">
        <f t="shared" si="116"/>
        <v>0</v>
      </c>
      <c r="Y175" s="36">
        <f t="shared" si="116"/>
        <v>0</v>
      </c>
      <c r="Z175" s="35">
        <f t="shared" si="116"/>
        <v>0</v>
      </c>
      <c r="AA175" s="36">
        <f t="shared" si="116"/>
      </c>
    </row>
    <row r="176" spans="1:27" s="158" customFormat="1" ht="36" customHeight="1" hidden="1" thickBot="1">
      <c r="A176" s="26"/>
      <c r="B176" s="28" t="s">
        <v>345</v>
      </c>
      <c r="C176" s="208" t="s">
        <v>138</v>
      </c>
      <c r="D176" s="201" t="s">
        <v>241</v>
      </c>
      <c r="E176" s="207">
        <f>IF('1)ターミナル入力シート'!G145="○",1,IF('1)ターミナル入力シート'!G145="-",9,IF('1)ターミナル入力シート'!G145="×",2,0)))</f>
        <v>0</v>
      </c>
      <c r="F176" s="229"/>
      <c r="G176" s="229" t="s">
        <v>464</v>
      </c>
      <c r="H176" s="229"/>
      <c r="I176" s="229"/>
      <c r="J176" s="229"/>
      <c r="K176" s="229"/>
      <c r="L176" s="231"/>
      <c r="M176" s="229"/>
      <c r="N176" s="229" t="s">
        <v>464</v>
      </c>
      <c r="O176" s="231"/>
      <c r="R176" s="229">
        <f aca="true" t="shared" si="117" ref="R176:AA176">IF(F176="◇",$E176,"")</f>
      </c>
      <c r="S176" s="229">
        <f t="shared" si="117"/>
        <v>0</v>
      </c>
      <c r="T176" s="229">
        <f t="shared" si="117"/>
      </c>
      <c r="U176" s="229">
        <f t="shared" si="117"/>
      </c>
      <c r="V176" s="229">
        <f t="shared" si="117"/>
      </c>
      <c r="W176" s="229">
        <f t="shared" si="117"/>
      </c>
      <c r="X176" s="229">
        <f t="shared" si="117"/>
      </c>
      <c r="Y176" s="229">
        <f t="shared" si="117"/>
      </c>
      <c r="Z176" s="229">
        <f t="shared" si="117"/>
        <v>0</v>
      </c>
      <c r="AA176" s="229">
        <f t="shared" si="117"/>
      </c>
    </row>
    <row r="177" spans="1:27" s="158" customFormat="1" ht="17.25" hidden="1">
      <c r="A177" s="55"/>
      <c r="B177" s="267"/>
      <c r="C177" s="268"/>
      <c r="D177" s="72"/>
      <c r="E177" s="132"/>
      <c r="F177" s="269"/>
      <c r="G177" s="269"/>
      <c r="H177" s="269"/>
      <c r="I177" s="269"/>
      <c r="J177" s="269"/>
      <c r="K177" s="269"/>
      <c r="L177" s="269"/>
      <c r="M177" s="269"/>
      <c r="N177" s="269"/>
      <c r="O177" s="269"/>
      <c r="Q177" s="270" t="s">
        <v>473</v>
      </c>
      <c r="R177" s="271">
        <f>COUNTIF(R174:R175,1)</f>
        <v>0</v>
      </c>
      <c r="S177" s="271">
        <f aca="true" t="shared" si="118" ref="S177:AA177">COUNTIF(S174:S175,1)</f>
        <v>0</v>
      </c>
      <c r="T177" s="271">
        <f t="shared" si="118"/>
        <v>0</v>
      </c>
      <c r="U177" s="271">
        <f t="shared" si="118"/>
        <v>0</v>
      </c>
      <c r="V177" s="271">
        <f t="shared" si="118"/>
        <v>0</v>
      </c>
      <c r="W177" s="271">
        <f t="shared" si="118"/>
        <v>0</v>
      </c>
      <c r="X177" s="271">
        <f t="shared" si="118"/>
        <v>0</v>
      </c>
      <c r="Y177" s="271">
        <f t="shared" si="118"/>
        <v>0</v>
      </c>
      <c r="Z177" s="271">
        <f t="shared" si="118"/>
        <v>0</v>
      </c>
      <c r="AA177" s="271">
        <f t="shared" si="118"/>
        <v>0</v>
      </c>
    </row>
    <row r="178" spans="1:27" s="158" customFormat="1" ht="17.25" hidden="1">
      <c r="A178" s="55"/>
      <c r="B178" s="267"/>
      <c r="C178" s="268"/>
      <c r="D178" s="72"/>
      <c r="E178" s="132"/>
      <c r="F178" s="269"/>
      <c r="G178" s="269"/>
      <c r="H178" s="269"/>
      <c r="I178" s="269"/>
      <c r="J178" s="269"/>
      <c r="K178" s="269"/>
      <c r="L178" s="269"/>
      <c r="M178" s="269"/>
      <c r="N178" s="269"/>
      <c r="O178" s="269"/>
      <c r="Q178" s="270" t="s">
        <v>474</v>
      </c>
      <c r="R178" s="271">
        <f>COUNTIF(R174:R175,2)</f>
        <v>0</v>
      </c>
      <c r="S178" s="271">
        <f aca="true" t="shared" si="119" ref="S178:AA178">COUNTIF(S174:S175,2)</f>
        <v>0</v>
      </c>
      <c r="T178" s="271">
        <f t="shared" si="119"/>
        <v>0</v>
      </c>
      <c r="U178" s="271">
        <f t="shared" si="119"/>
        <v>0</v>
      </c>
      <c r="V178" s="271">
        <f t="shared" si="119"/>
        <v>0</v>
      </c>
      <c r="W178" s="271">
        <f t="shared" si="119"/>
        <v>0</v>
      </c>
      <c r="X178" s="271">
        <f t="shared" si="119"/>
        <v>0</v>
      </c>
      <c r="Y178" s="271">
        <f t="shared" si="119"/>
        <v>0</v>
      </c>
      <c r="Z178" s="271">
        <f t="shared" si="119"/>
        <v>0</v>
      </c>
      <c r="AA178" s="271">
        <f t="shared" si="119"/>
        <v>0</v>
      </c>
    </row>
    <row r="179" spans="1:27" s="158" customFormat="1" ht="17.25" hidden="1">
      <c r="A179" s="55"/>
      <c r="B179" s="267"/>
      <c r="C179" s="268"/>
      <c r="D179" s="72"/>
      <c r="E179" s="132"/>
      <c r="F179" s="269"/>
      <c r="G179" s="269"/>
      <c r="H179" s="269"/>
      <c r="I179" s="269"/>
      <c r="J179" s="269"/>
      <c r="K179" s="269"/>
      <c r="L179" s="269"/>
      <c r="M179" s="269"/>
      <c r="N179" s="269"/>
      <c r="O179" s="269"/>
      <c r="Q179" s="272" t="s">
        <v>475</v>
      </c>
      <c r="R179" s="273">
        <f>COUNTIF(R176,1)</f>
        <v>0</v>
      </c>
      <c r="S179" s="273">
        <f aca="true" t="shared" si="120" ref="S179:AA179">COUNTIF(S176,1)</f>
        <v>0</v>
      </c>
      <c r="T179" s="273">
        <f t="shared" si="120"/>
        <v>0</v>
      </c>
      <c r="U179" s="273">
        <f t="shared" si="120"/>
        <v>0</v>
      </c>
      <c r="V179" s="273">
        <f t="shared" si="120"/>
        <v>0</v>
      </c>
      <c r="W179" s="273">
        <f t="shared" si="120"/>
        <v>0</v>
      </c>
      <c r="X179" s="273">
        <f t="shared" si="120"/>
        <v>0</v>
      </c>
      <c r="Y179" s="273">
        <f t="shared" si="120"/>
        <v>0</v>
      </c>
      <c r="Z179" s="273">
        <f t="shared" si="120"/>
        <v>0</v>
      </c>
      <c r="AA179" s="273">
        <f t="shared" si="120"/>
        <v>0</v>
      </c>
    </row>
    <row r="180" spans="1:27" ht="12.75" customHeight="1" hidden="1">
      <c r="A180" s="69"/>
      <c r="B180" s="121"/>
      <c r="C180" s="122"/>
      <c r="D180" s="123"/>
      <c r="E180" s="74"/>
      <c r="F180" s="125"/>
      <c r="G180" s="79"/>
      <c r="H180" s="79"/>
      <c r="I180" s="79"/>
      <c r="J180" s="79"/>
      <c r="K180" s="79"/>
      <c r="L180" s="79"/>
      <c r="M180" s="79"/>
      <c r="N180" s="79"/>
      <c r="O180" s="79"/>
      <c r="R180" s="125"/>
      <c r="S180" s="79"/>
      <c r="T180" s="79"/>
      <c r="U180" s="79"/>
      <c r="V180" s="79"/>
      <c r="W180" s="79"/>
      <c r="X180" s="79"/>
      <c r="Y180" s="79"/>
      <c r="Z180" s="79"/>
      <c r="AA180" s="79"/>
    </row>
    <row r="181" spans="1:27" s="151" customFormat="1" ht="25.5" hidden="1">
      <c r="A181" s="18"/>
      <c r="B181" s="19" t="s">
        <v>244</v>
      </c>
      <c r="C181" s="20"/>
      <c r="D181" s="14"/>
      <c r="E181" s="99"/>
      <c r="F181" s="100"/>
      <c r="G181" s="100"/>
      <c r="H181" s="100"/>
      <c r="I181" s="100"/>
      <c r="J181" s="100"/>
      <c r="K181" s="101"/>
      <c r="L181" s="101"/>
      <c r="M181" s="101"/>
      <c r="N181" s="101"/>
      <c r="O181" s="101"/>
      <c r="Q181" s="261" t="s">
        <v>470</v>
      </c>
      <c r="R181" s="262">
        <f>COUNTIF(R183:R185,1)+COUNTIF(R183:R185,2)</f>
        <v>0</v>
      </c>
      <c r="S181" s="262">
        <f>COUNTIF(S183:S185,1)+COUNTIF(S183:S185,2)</f>
        <v>0</v>
      </c>
      <c r="T181" s="262">
        <f aca="true" t="shared" si="121" ref="T181:AA181">COUNTIF(T183:T185,1)+COUNTIF(T183:T185,2)</f>
        <v>0</v>
      </c>
      <c r="U181" s="262">
        <f>COUNTIF(U183:U185,1)+COUNTIF(U183:U185,2)</f>
        <v>0</v>
      </c>
      <c r="V181" s="262">
        <f t="shared" si="121"/>
        <v>0</v>
      </c>
      <c r="W181" s="262">
        <f t="shared" si="121"/>
        <v>0</v>
      </c>
      <c r="X181" s="262">
        <f>COUNTIF(X183:X185,1)+COUNTIF(X183:X185,2)</f>
        <v>0</v>
      </c>
      <c r="Y181" s="262">
        <f t="shared" si="121"/>
        <v>0</v>
      </c>
      <c r="Z181" s="262">
        <f t="shared" si="121"/>
        <v>0</v>
      </c>
      <c r="AA181" s="262">
        <f t="shared" si="121"/>
        <v>0</v>
      </c>
    </row>
    <row r="182" spans="1:27" ht="18" hidden="1" thickBot="1">
      <c r="A182" s="26"/>
      <c r="B182" s="189" t="s">
        <v>245</v>
      </c>
      <c r="C182" s="190" t="s">
        <v>369</v>
      </c>
      <c r="D182" s="190" t="s">
        <v>431</v>
      </c>
      <c r="E182" s="192" t="s">
        <v>469</v>
      </c>
      <c r="F182" s="195" t="s">
        <v>432</v>
      </c>
      <c r="G182" s="195" t="s">
        <v>433</v>
      </c>
      <c r="H182" s="195" t="s">
        <v>434</v>
      </c>
      <c r="I182" s="195" t="s">
        <v>435</v>
      </c>
      <c r="J182" s="195" t="s">
        <v>436</v>
      </c>
      <c r="K182" s="195" t="s">
        <v>437</v>
      </c>
      <c r="L182" s="195" t="s">
        <v>438</v>
      </c>
      <c r="M182" s="195" t="s">
        <v>439</v>
      </c>
      <c r="N182" s="195" t="s">
        <v>440</v>
      </c>
      <c r="O182" s="195" t="s">
        <v>441</v>
      </c>
      <c r="Q182" s="261" t="s">
        <v>471</v>
      </c>
      <c r="R182" s="262">
        <v>0</v>
      </c>
      <c r="S182" s="262">
        <v>0</v>
      </c>
      <c r="T182" s="262">
        <v>0</v>
      </c>
      <c r="U182" s="262">
        <v>0</v>
      </c>
      <c r="V182" s="262">
        <v>0</v>
      </c>
      <c r="W182" s="262">
        <v>0</v>
      </c>
      <c r="X182" s="262">
        <v>0</v>
      </c>
      <c r="Y182" s="262">
        <v>0</v>
      </c>
      <c r="Z182" s="262">
        <v>0</v>
      </c>
      <c r="AA182" s="262">
        <v>0</v>
      </c>
    </row>
    <row r="183" spans="1:27" ht="36" customHeight="1" hidden="1">
      <c r="A183" s="109"/>
      <c r="B183" s="28">
        <v>1</v>
      </c>
      <c r="C183" s="63" t="s">
        <v>246</v>
      </c>
      <c r="D183" s="31" t="s">
        <v>465</v>
      </c>
      <c r="E183" s="120">
        <f>IF('1)ターミナル入力シート'!G149="○",1,IF('1)ターミナル入力シート'!G149="-",9,IF('1)ターミナル入力シート'!G149="×",2,0)))</f>
        <v>0</v>
      </c>
      <c r="F183" s="35" t="s">
        <v>44</v>
      </c>
      <c r="G183" s="35"/>
      <c r="H183" s="35"/>
      <c r="I183" s="35" t="s">
        <v>137</v>
      </c>
      <c r="J183" s="35"/>
      <c r="K183" s="35"/>
      <c r="L183" s="35" t="s">
        <v>137</v>
      </c>
      <c r="M183" s="35" t="s">
        <v>44</v>
      </c>
      <c r="N183" s="35"/>
      <c r="O183" s="35"/>
      <c r="R183" s="36">
        <f aca="true" t="shared" si="122" ref="R183:AA185">IF(F183="○",$E183,"")</f>
        <v>0</v>
      </c>
      <c r="S183" s="36">
        <f t="shared" si="122"/>
      </c>
      <c r="T183" s="36">
        <f t="shared" si="122"/>
      </c>
      <c r="U183" s="36">
        <f t="shared" si="122"/>
        <v>0</v>
      </c>
      <c r="V183" s="36">
        <f t="shared" si="122"/>
      </c>
      <c r="W183" s="36">
        <f t="shared" si="122"/>
      </c>
      <c r="X183" s="36">
        <f t="shared" si="122"/>
        <v>0</v>
      </c>
      <c r="Y183" s="36">
        <f t="shared" si="122"/>
        <v>0</v>
      </c>
      <c r="Z183" s="35">
        <f t="shared" si="122"/>
      </c>
      <c r="AA183" s="36">
        <f t="shared" si="122"/>
      </c>
    </row>
    <row r="184" spans="1:27" ht="36" customHeight="1" hidden="1">
      <c r="A184" s="109"/>
      <c r="B184" s="28">
        <v>2</v>
      </c>
      <c r="C184" s="63" t="s">
        <v>466</v>
      </c>
      <c r="D184" s="31" t="s">
        <v>467</v>
      </c>
      <c r="E184" s="33">
        <f>IF('1)ターミナル入力シート'!G150="○",1,IF('1)ターミナル入力シート'!G150="-",9,IF('1)ターミナル入力シート'!G150="×",2,0)))</f>
        <v>0</v>
      </c>
      <c r="F184" s="35" t="s">
        <v>44</v>
      </c>
      <c r="G184" s="35"/>
      <c r="H184" s="35"/>
      <c r="I184" s="35"/>
      <c r="J184" s="35"/>
      <c r="K184" s="35"/>
      <c r="L184" s="35"/>
      <c r="M184" s="35"/>
      <c r="N184" s="35"/>
      <c r="O184" s="35"/>
      <c r="R184" s="36">
        <f t="shared" si="122"/>
        <v>0</v>
      </c>
      <c r="S184" s="36">
        <f t="shared" si="122"/>
      </c>
      <c r="T184" s="36">
        <f t="shared" si="122"/>
      </c>
      <c r="U184" s="36">
        <f t="shared" si="122"/>
      </c>
      <c r="V184" s="36">
        <f t="shared" si="122"/>
      </c>
      <c r="W184" s="36">
        <f t="shared" si="122"/>
      </c>
      <c r="X184" s="36">
        <f t="shared" si="122"/>
      </c>
      <c r="Y184" s="36">
        <f t="shared" si="122"/>
      </c>
      <c r="Z184" s="35">
        <f t="shared" si="122"/>
      </c>
      <c r="AA184" s="36">
        <f t="shared" si="122"/>
      </c>
    </row>
    <row r="185" spans="1:27" ht="36" customHeight="1" hidden="1" thickBot="1">
      <c r="A185" s="109"/>
      <c r="B185" s="28">
        <v>3</v>
      </c>
      <c r="C185" s="63" t="s">
        <v>251</v>
      </c>
      <c r="D185" s="31" t="s">
        <v>252</v>
      </c>
      <c r="E185" s="112">
        <f>IF('1)ターミナル入力シート'!G151="○",1,IF('1)ターミナル入力シート'!G151="-",9,IF('1)ターミナル入力シート'!G151="×",2,0)))</f>
        <v>0</v>
      </c>
      <c r="F185" s="35"/>
      <c r="G185" s="35"/>
      <c r="H185" s="35"/>
      <c r="I185" s="35"/>
      <c r="J185" s="35"/>
      <c r="K185" s="35"/>
      <c r="L185" s="35" t="s">
        <v>44</v>
      </c>
      <c r="M185" s="35"/>
      <c r="N185" s="35"/>
      <c r="O185" s="35"/>
      <c r="R185" s="36">
        <f t="shared" si="122"/>
      </c>
      <c r="S185" s="36">
        <f t="shared" si="122"/>
      </c>
      <c r="T185" s="36">
        <f t="shared" si="122"/>
      </c>
      <c r="U185" s="36">
        <f t="shared" si="122"/>
      </c>
      <c r="V185" s="36">
        <f t="shared" si="122"/>
      </c>
      <c r="W185" s="36">
        <f t="shared" si="122"/>
      </c>
      <c r="X185" s="36">
        <f t="shared" si="122"/>
        <v>0</v>
      </c>
      <c r="Y185" s="36">
        <f t="shared" si="122"/>
      </c>
      <c r="Z185" s="35">
        <f t="shared" si="122"/>
      </c>
      <c r="AA185" s="36">
        <f t="shared" si="122"/>
      </c>
    </row>
    <row r="186" spans="1:27" s="158" customFormat="1" ht="17.25" hidden="1">
      <c r="A186" s="55"/>
      <c r="B186" s="267"/>
      <c r="C186" s="268"/>
      <c r="D186" s="72"/>
      <c r="E186" s="132"/>
      <c r="F186" s="269"/>
      <c r="G186" s="269"/>
      <c r="H186" s="269"/>
      <c r="I186" s="269"/>
      <c r="J186" s="269"/>
      <c r="K186" s="269"/>
      <c r="L186" s="269"/>
      <c r="M186" s="269"/>
      <c r="N186" s="269"/>
      <c r="O186" s="269"/>
      <c r="Q186" s="270" t="s">
        <v>473</v>
      </c>
      <c r="R186" s="271">
        <f>COUNTIF(R183:R185,1)</f>
        <v>0</v>
      </c>
      <c r="S186" s="271">
        <f aca="true" t="shared" si="123" ref="S186:AA186">COUNTIF(S183:S185,1)</f>
        <v>0</v>
      </c>
      <c r="T186" s="271">
        <f t="shared" si="123"/>
        <v>0</v>
      </c>
      <c r="U186" s="271">
        <f>COUNTIF(U183:U185,1)</f>
        <v>0</v>
      </c>
      <c r="V186" s="271">
        <f t="shared" si="123"/>
        <v>0</v>
      </c>
      <c r="W186" s="271">
        <f t="shared" si="123"/>
        <v>0</v>
      </c>
      <c r="X186" s="271">
        <f t="shared" si="123"/>
        <v>0</v>
      </c>
      <c r="Y186" s="271">
        <f t="shared" si="123"/>
        <v>0</v>
      </c>
      <c r="Z186" s="271">
        <f t="shared" si="123"/>
        <v>0</v>
      </c>
      <c r="AA186" s="271">
        <f t="shared" si="123"/>
        <v>0</v>
      </c>
    </row>
    <row r="187" spans="1:27" s="158" customFormat="1" ht="17.25" hidden="1">
      <c r="A187" s="55"/>
      <c r="B187" s="267"/>
      <c r="C187" s="268"/>
      <c r="D187" s="72"/>
      <c r="E187" s="132"/>
      <c r="F187" s="269"/>
      <c r="G187" s="269"/>
      <c r="H187" s="269"/>
      <c r="I187" s="269"/>
      <c r="J187" s="269"/>
      <c r="K187" s="269"/>
      <c r="L187" s="269"/>
      <c r="M187" s="269"/>
      <c r="N187" s="269"/>
      <c r="O187" s="269"/>
      <c r="Q187" s="270" t="s">
        <v>474</v>
      </c>
      <c r="R187" s="271">
        <f>COUNTIF(R183:R185,2)</f>
        <v>0</v>
      </c>
      <c r="S187" s="271">
        <f aca="true" t="shared" si="124" ref="S187:AA187">COUNTIF(S183:S185,2)</f>
        <v>0</v>
      </c>
      <c r="T187" s="271">
        <f t="shared" si="124"/>
        <v>0</v>
      </c>
      <c r="U187" s="271">
        <f t="shared" si="124"/>
        <v>0</v>
      </c>
      <c r="V187" s="271">
        <f>COUNTIF(V183:V185,2)</f>
        <v>0</v>
      </c>
      <c r="W187" s="271">
        <f t="shared" si="124"/>
        <v>0</v>
      </c>
      <c r="X187" s="271">
        <f t="shared" si="124"/>
        <v>0</v>
      </c>
      <c r="Y187" s="271">
        <f t="shared" si="124"/>
        <v>0</v>
      </c>
      <c r="Z187" s="271">
        <f t="shared" si="124"/>
        <v>0</v>
      </c>
      <c r="AA187" s="271">
        <f t="shared" si="124"/>
        <v>0</v>
      </c>
    </row>
    <row r="188" spans="1:27" s="158" customFormat="1" ht="17.25" hidden="1">
      <c r="A188" s="55"/>
      <c r="B188" s="267"/>
      <c r="C188" s="268"/>
      <c r="D188" s="72"/>
      <c r="E188" s="132"/>
      <c r="F188" s="269"/>
      <c r="G188" s="269"/>
      <c r="H188" s="269"/>
      <c r="I188" s="269"/>
      <c r="J188" s="269"/>
      <c r="K188" s="269"/>
      <c r="L188" s="269"/>
      <c r="M188" s="269"/>
      <c r="N188" s="269"/>
      <c r="O188" s="269"/>
      <c r="Q188" s="272" t="s">
        <v>475</v>
      </c>
      <c r="R188" s="273">
        <v>0</v>
      </c>
      <c r="S188" s="273">
        <v>0</v>
      </c>
      <c r="T188" s="273">
        <v>0</v>
      </c>
      <c r="U188" s="273">
        <v>0</v>
      </c>
      <c r="V188" s="273">
        <v>0</v>
      </c>
      <c r="W188" s="273">
        <v>0</v>
      </c>
      <c r="X188" s="273">
        <v>0</v>
      </c>
      <c r="Y188" s="273">
        <v>0</v>
      </c>
      <c r="Z188" s="273">
        <v>0</v>
      </c>
      <c r="AA188" s="273">
        <v>0</v>
      </c>
    </row>
    <row r="189" spans="6:27" ht="17.25" hidden="1">
      <c r="F189" s="79"/>
      <c r="G189" s="79"/>
      <c r="H189" s="79"/>
      <c r="I189" s="79"/>
      <c r="J189" s="79"/>
      <c r="K189" s="79"/>
      <c r="L189" s="79"/>
      <c r="M189" s="79"/>
      <c r="N189" s="79"/>
      <c r="O189" s="79"/>
      <c r="R189" s="79"/>
      <c r="S189" s="79"/>
      <c r="T189" s="79"/>
      <c r="U189" s="79"/>
      <c r="V189" s="79"/>
      <c r="W189" s="79"/>
      <c r="X189" s="79"/>
      <c r="Y189" s="79"/>
      <c r="Z189" s="79"/>
      <c r="AA189" s="79"/>
    </row>
    <row r="190" spans="1:27" s="151" customFormat="1" ht="25.5" hidden="1">
      <c r="A190" s="18"/>
      <c r="B190" s="19" t="s">
        <v>346</v>
      </c>
      <c r="C190" s="20"/>
      <c r="D190" s="14"/>
      <c r="E190" s="99"/>
      <c r="F190" s="100"/>
      <c r="G190" s="100"/>
      <c r="H190" s="100"/>
      <c r="I190" s="100"/>
      <c r="J190" s="100"/>
      <c r="K190" s="101"/>
      <c r="L190" s="101"/>
      <c r="M190" s="101"/>
      <c r="N190" s="101"/>
      <c r="O190" s="101"/>
      <c r="Q190" s="261" t="s">
        <v>470</v>
      </c>
      <c r="R190" s="262">
        <f>COUNTIF(R192:R193,1)+COUNTIF(R192:R193,2)</f>
        <v>0</v>
      </c>
      <c r="S190" s="262">
        <f aca="true" t="shared" si="125" ref="S190:AA190">COUNTIF(S192:S193,1)+COUNTIF(S192:S193,2)</f>
        <v>0</v>
      </c>
      <c r="T190" s="262">
        <f t="shared" si="125"/>
        <v>0</v>
      </c>
      <c r="U190" s="262">
        <f t="shared" si="125"/>
        <v>0</v>
      </c>
      <c r="V190" s="262">
        <f t="shared" si="125"/>
        <v>0</v>
      </c>
      <c r="W190" s="262">
        <f t="shared" si="125"/>
        <v>0</v>
      </c>
      <c r="X190" s="262">
        <f t="shared" si="125"/>
        <v>0</v>
      </c>
      <c r="Y190" s="262">
        <f t="shared" si="125"/>
        <v>0</v>
      </c>
      <c r="Z190" s="262">
        <f t="shared" si="125"/>
        <v>0</v>
      </c>
      <c r="AA190" s="262">
        <f t="shared" si="125"/>
        <v>0</v>
      </c>
    </row>
    <row r="191" spans="1:27" ht="18" hidden="1" thickBot="1">
      <c r="A191" s="26"/>
      <c r="B191" s="189" t="s">
        <v>245</v>
      </c>
      <c r="C191" s="190" t="s">
        <v>369</v>
      </c>
      <c r="D191" s="190" t="s">
        <v>431</v>
      </c>
      <c r="E191" s="192" t="s">
        <v>469</v>
      </c>
      <c r="F191" s="195" t="s">
        <v>432</v>
      </c>
      <c r="G191" s="195" t="s">
        <v>433</v>
      </c>
      <c r="H191" s="195" t="s">
        <v>434</v>
      </c>
      <c r="I191" s="195" t="s">
        <v>435</v>
      </c>
      <c r="J191" s="195" t="s">
        <v>436</v>
      </c>
      <c r="K191" s="195" t="s">
        <v>437</v>
      </c>
      <c r="L191" s="195" t="s">
        <v>438</v>
      </c>
      <c r="M191" s="195" t="s">
        <v>439</v>
      </c>
      <c r="N191" s="195" t="s">
        <v>440</v>
      </c>
      <c r="O191" s="195" t="s">
        <v>441</v>
      </c>
      <c r="Q191" s="261" t="s">
        <v>471</v>
      </c>
      <c r="R191" s="262">
        <f>COUNTIF(R194:R196,1)+COUNTIF(R194:R196,2)</f>
        <v>0</v>
      </c>
      <c r="S191" s="262">
        <f aca="true" t="shared" si="126" ref="S191:AA191">COUNTIF(S194:S196,1)+COUNTIF(S194:S196,2)</f>
        <v>0</v>
      </c>
      <c r="T191" s="262">
        <f t="shared" si="126"/>
        <v>0</v>
      </c>
      <c r="U191" s="262">
        <f t="shared" si="126"/>
        <v>0</v>
      </c>
      <c r="V191" s="262">
        <f t="shared" si="126"/>
        <v>0</v>
      </c>
      <c r="W191" s="262">
        <f t="shared" si="126"/>
        <v>0</v>
      </c>
      <c r="X191" s="262">
        <f t="shared" si="126"/>
        <v>0</v>
      </c>
      <c r="Y191" s="262">
        <f t="shared" si="126"/>
        <v>0</v>
      </c>
      <c r="Z191" s="262">
        <f t="shared" si="126"/>
        <v>0</v>
      </c>
      <c r="AA191" s="262">
        <f t="shared" si="126"/>
        <v>0</v>
      </c>
    </row>
    <row r="192" spans="1:27" s="158" customFormat="1" ht="36" customHeight="1" hidden="1">
      <c r="A192" s="26"/>
      <c r="B192" s="28">
        <v>1</v>
      </c>
      <c r="C192" s="63" t="s">
        <v>255</v>
      </c>
      <c r="D192" s="51" t="s">
        <v>256</v>
      </c>
      <c r="E192" s="120">
        <f>IF('1)ターミナル入力シート'!G155="○",1,IF('1)ターミナル入力シート'!G155="-",9,IF('1)ターミナル入力シート'!G155="×",2,0)))</f>
        <v>0</v>
      </c>
      <c r="F192" s="36"/>
      <c r="G192" s="36"/>
      <c r="H192" s="36"/>
      <c r="I192" s="36"/>
      <c r="J192" s="36"/>
      <c r="K192" s="35" t="s">
        <v>44</v>
      </c>
      <c r="L192" s="127"/>
      <c r="M192" s="36"/>
      <c r="N192" s="36"/>
      <c r="O192" s="36"/>
      <c r="R192" s="36">
        <f aca="true" t="shared" si="127" ref="R192:AA193">IF(F192="○",$E192,"")</f>
      </c>
      <c r="S192" s="36">
        <f t="shared" si="127"/>
      </c>
      <c r="T192" s="36">
        <f t="shared" si="127"/>
      </c>
      <c r="U192" s="36">
        <f t="shared" si="127"/>
      </c>
      <c r="V192" s="36">
        <f t="shared" si="127"/>
      </c>
      <c r="W192" s="36">
        <f t="shared" si="127"/>
        <v>0</v>
      </c>
      <c r="X192" s="36">
        <f t="shared" si="127"/>
      </c>
      <c r="Y192" s="36">
        <f t="shared" si="127"/>
      </c>
      <c r="Z192" s="35">
        <f t="shared" si="127"/>
      </c>
      <c r="AA192" s="36">
        <f t="shared" si="127"/>
      </c>
    </row>
    <row r="193" spans="1:27" s="163" customFormat="1" ht="36" customHeight="1" hidden="1">
      <c r="A193" s="128"/>
      <c r="B193" s="28" t="s">
        <v>347</v>
      </c>
      <c r="C193" s="63" t="s">
        <v>261</v>
      </c>
      <c r="D193" s="51" t="s">
        <v>262</v>
      </c>
      <c r="E193" s="33">
        <f>IF('1)ターミナル入力シート'!G157="○",1,IF('1)ターミナル入力シート'!G157="-",9,IF('1)ターミナル入力シート'!G157="×",2,0)))</f>
        <v>0</v>
      </c>
      <c r="F193" s="35"/>
      <c r="G193" s="35" t="s">
        <v>264</v>
      </c>
      <c r="H193" s="36"/>
      <c r="I193" s="36"/>
      <c r="J193" s="35"/>
      <c r="K193" s="36"/>
      <c r="L193" s="114"/>
      <c r="M193" s="36"/>
      <c r="N193" s="36"/>
      <c r="O193" s="114"/>
      <c r="R193" s="36">
        <f t="shared" si="127"/>
      </c>
      <c r="S193" s="36">
        <f t="shared" si="127"/>
        <v>0</v>
      </c>
      <c r="T193" s="36">
        <f t="shared" si="127"/>
      </c>
      <c r="U193" s="36">
        <f t="shared" si="127"/>
      </c>
      <c r="V193" s="36">
        <f t="shared" si="127"/>
      </c>
      <c r="W193" s="36">
        <f t="shared" si="127"/>
      </c>
      <c r="X193" s="36">
        <f t="shared" si="127"/>
      </c>
      <c r="Y193" s="36">
        <f t="shared" si="127"/>
      </c>
      <c r="Z193" s="35">
        <f t="shared" si="127"/>
      </c>
      <c r="AA193" s="36">
        <f t="shared" si="127"/>
      </c>
    </row>
    <row r="194" spans="1:27" s="158" customFormat="1" ht="36" customHeight="1" hidden="1">
      <c r="A194" s="26"/>
      <c r="B194" s="28" t="s">
        <v>348</v>
      </c>
      <c r="C194" s="345" t="s">
        <v>138</v>
      </c>
      <c r="D194" s="201" t="s">
        <v>265</v>
      </c>
      <c r="E194" s="203">
        <f>IF('1)ターミナル入力シート'!G158="○",1,IF('1)ターミナル入力シート'!G158="-",9,IF('1)ターミナル入力シート'!G158="×",2,0)))</f>
        <v>0</v>
      </c>
      <c r="F194" s="229"/>
      <c r="G194" s="229"/>
      <c r="H194" s="229"/>
      <c r="I194" s="229"/>
      <c r="J194" s="229"/>
      <c r="K194" s="229" t="s">
        <v>160</v>
      </c>
      <c r="L194" s="229" t="s">
        <v>160</v>
      </c>
      <c r="M194" s="229"/>
      <c r="N194" s="229"/>
      <c r="O194" s="229" t="s">
        <v>160</v>
      </c>
      <c r="R194" s="229">
        <f aca="true" t="shared" si="128" ref="R194:AA196">IF(F194="◇",$E194,"")</f>
      </c>
      <c r="S194" s="229">
        <f t="shared" si="128"/>
      </c>
      <c r="T194" s="229">
        <f t="shared" si="128"/>
      </c>
      <c r="U194" s="229">
        <f t="shared" si="128"/>
      </c>
      <c r="V194" s="229">
        <f t="shared" si="128"/>
      </c>
      <c r="W194" s="229">
        <f t="shared" si="128"/>
        <v>0</v>
      </c>
      <c r="X194" s="229">
        <f t="shared" si="128"/>
        <v>0</v>
      </c>
      <c r="Y194" s="229">
        <f t="shared" si="128"/>
      </c>
      <c r="Z194" s="229">
        <f t="shared" si="128"/>
      </c>
      <c r="AA194" s="229">
        <f t="shared" si="128"/>
        <v>0</v>
      </c>
    </row>
    <row r="195" spans="1:27" s="158" customFormat="1" ht="36" customHeight="1" hidden="1">
      <c r="A195" s="26"/>
      <c r="B195" s="28" t="s">
        <v>350</v>
      </c>
      <c r="C195" s="347"/>
      <c r="D195" s="201" t="s">
        <v>351</v>
      </c>
      <c r="E195" s="203">
        <f>IF('1)ターミナル入力シート'!G159="○",1,IF('1)ターミナル入力シート'!G159="-",9,IF('1)ターミナル入力シート'!G159="×",2,0)))</f>
        <v>0</v>
      </c>
      <c r="F195" s="229" t="s">
        <v>468</v>
      </c>
      <c r="G195" s="229" t="s">
        <v>160</v>
      </c>
      <c r="H195" s="229" t="s">
        <v>160</v>
      </c>
      <c r="I195" s="229" t="s">
        <v>160</v>
      </c>
      <c r="J195" s="229" t="s">
        <v>160</v>
      </c>
      <c r="K195" s="229" t="s">
        <v>160</v>
      </c>
      <c r="L195" s="229" t="s">
        <v>160</v>
      </c>
      <c r="M195" s="229" t="s">
        <v>160</v>
      </c>
      <c r="N195" s="229" t="s">
        <v>160</v>
      </c>
      <c r="O195" s="229" t="s">
        <v>160</v>
      </c>
      <c r="R195" s="229">
        <f t="shared" si="128"/>
        <v>0</v>
      </c>
      <c r="S195" s="229">
        <f t="shared" si="128"/>
        <v>0</v>
      </c>
      <c r="T195" s="229">
        <f t="shared" si="128"/>
        <v>0</v>
      </c>
      <c r="U195" s="229">
        <f t="shared" si="128"/>
        <v>0</v>
      </c>
      <c r="V195" s="229">
        <f t="shared" si="128"/>
        <v>0</v>
      </c>
      <c r="W195" s="229">
        <f t="shared" si="128"/>
        <v>0</v>
      </c>
      <c r="X195" s="229">
        <f t="shared" si="128"/>
        <v>0</v>
      </c>
      <c r="Y195" s="229">
        <f t="shared" si="128"/>
        <v>0</v>
      </c>
      <c r="Z195" s="229">
        <f t="shared" si="128"/>
        <v>0</v>
      </c>
      <c r="AA195" s="229">
        <f t="shared" si="128"/>
        <v>0</v>
      </c>
    </row>
    <row r="196" spans="1:27" s="158" customFormat="1" ht="36" customHeight="1" hidden="1" thickBot="1">
      <c r="A196" s="26"/>
      <c r="B196" s="28" t="s">
        <v>352</v>
      </c>
      <c r="C196" s="348"/>
      <c r="D196" s="201" t="s">
        <v>267</v>
      </c>
      <c r="E196" s="207">
        <f>IF('1)ターミナル入力シート'!G160="○",1,IF('1)ターミナル入力シート'!G160="-",9,IF('1)ターミナル入力シート'!G160="×",2,0)))</f>
        <v>0</v>
      </c>
      <c r="F196" s="229"/>
      <c r="G196" s="229"/>
      <c r="H196" s="229"/>
      <c r="I196" s="229"/>
      <c r="J196" s="229"/>
      <c r="K196" s="229"/>
      <c r="L196" s="229"/>
      <c r="M196" s="229"/>
      <c r="N196" s="229"/>
      <c r="O196" s="229" t="s">
        <v>468</v>
      </c>
      <c r="R196" s="229">
        <f t="shared" si="128"/>
      </c>
      <c r="S196" s="229">
        <f t="shared" si="128"/>
      </c>
      <c r="T196" s="229">
        <f t="shared" si="128"/>
      </c>
      <c r="U196" s="229">
        <f t="shared" si="128"/>
      </c>
      <c r="V196" s="229">
        <f t="shared" si="128"/>
      </c>
      <c r="W196" s="229">
        <f t="shared" si="128"/>
      </c>
      <c r="X196" s="229">
        <f t="shared" si="128"/>
      </c>
      <c r="Y196" s="229">
        <f t="shared" si="128"/>
      </c>
      <c r="Z196" s="229">
        <f t="shared" si="128"/>
      </c>
      <c r="AA196" s="229">
        <f t="shared" si="128"/>
        <v>0</v>
      </c>
    </row>
    <row r="197" spans="1:27" s="158" customFormat="1" ht="17.25" hidden="1">
      <c r="A197" s="55"/>
      <c r="B197" s="267"/>
      <c r="C197" s="268"/>
      <c r="D197" s="72"/>
      <c r="E197" s="132"/>
      <c r="F197" s="269"/>
      <c r="G197" s="269"/>
      <c r="H197" s="269"/>
      <c r="I197" s="269"/>
      <c r="J197" s="269"/>
      <c r="K197" s="269"/>
      <c r="L197" s="269"/>
      <c r="M197" s="269"/>
      <c r="N197" s="269"/>
      <c r="O197" s="269"/>
      <c r="Q197" s="270" t="s">
        <v>473</v>
      </c>
      <c r="R197" s="271">
        <f>COUNTIF(R192:R193,1)</f>
        <v>0</v>
      </c>
      <c r="S197" s="271">
        <f aca="true" t="shared" si="129" ref="S197:AA197">COUNTIF(S192:S193,1)</f>
        <v>0</v>
      </c>
      <c r="T197" s="271">
        <f t="shared" si="129"/>
        <v>0</v>
      </c>
      <c r="U197" s="271">
        <f>COUNTIF(U192:U193,1)</f>
        <v>0</v>
      </c>
      <c r="V197" s="271">
        <f t="shared" si="129"/>
        <v>0</v>
      </c>
      <c r="W197" s="271">
        <f t="shared" si="129"/>
        <v>0</v>
      </c>
      <c r="X197" s="271">
        <f t="shared" si="129"/>
        <v>0</v>
      </c>
      <c r="Y197" s="271">
        <f t="shared" si="129"/>
        <v>0</v>
      </c>
      <c r="Z197" s="271">
        <f t="shared" si="129"/>
        <v>0</v>
      </c>
      <c r="AA197" s="271">
        <f t="shared" si="129"/>
        <v>0</v>
      </c>
    </row>
    <row r="198" spans="1:27" s="158" customFormat="1" ht="17.25" hidden="1">
      <c r="A198" s="55"/>
      <c r="B198" s="267"/>
      <c r="C198" s="268"/>
      <c r="D198" s="72"/>
      <c r="E198" s="132"/>
      <c r="F198" s="269"/>
      <c r="G198" s="269"/>
      <c r="H198" s="269"/>
      <c r="I198" s="269"/>
      <c r="J198" s="269"/>
      <c r="K198" s="269"/>
      <c r="L198" s="269"/>
      <c r="M198" s="269"/>
      <c r="N198" s="269"/>
      <c r="O198" s="269"/>
      <c r="Q198" s="270" t="s">
        <v>474</v>
      </c>
      <c r="R198" s="271">
        <f>COUNTIF(R192:R193,2)</f>
        <v>0</v>
      </c>
      <c r="S198" s="271">
        <f aca="true" t="shared" si="130" ref="S198:AA198">COUNTIF(S192:S193,2)</f>
        <v>0</v>
      </c>
      <c r="T198" s="271">
        <f>COUNTIF(T192:T193,2)</f>
        <v>0</v>
      </c>
      <c r="U198" s="271">
        <f t="shared" si="130"/>
        <v>0</v>
      </c>
      <c r="V198" s="271">
        <f t="shared" si="130"/>
        <v>0</v>
      </c>
      <c r="W198" s="271">
        <f t="shared" si="130"/>
        <v>0</v>
      </c>
      <c r="X198" s="271">
        <f t="shared" si="130"/>
        <v>0</v>
      </c>
      <c r="Y198" s="271">
        <f t="shared" si="130"/>
        <v>0</v>
      </c>
      <c r="Z198" s="271">
        <f t="shared" si="130"/>
        <v>0</v>
      </c>
      <c r="AA198" s="271">
        <f t="shared" si="130"/>
        <v>0</v>
      </c>
    </row>
    <row r="199" spans="1:27" s="158" customFormat="1" ht="17.25" hidden="1">
      <c r="A199" s="55"/>
      <c r="B199" s="267"/>
      <c r="C199" s="268"/>
      <c r="D199" s="72"/>
      <c r="E199" s="132"/>
      <c r="F199" s="269"/>
      <c r="G199" s="269"/>
      <c r="H199" s="269"/>
      <c r="I199" s="269"/>
      <c r="J199" s="269"/>
      <c r="K199" s="269"/>
      <c r="L199" s="269"/>
      <c r="M199" s="269"/>
      <c r="N199" s="269"/>
      <c r="O199" s="269"/>
      <c r="Q199" s="272" t="s">
        <v>475</v>
      </c>
      <c r="R199" s="273">
        <f>COUNTIF(R194:R196,1)</f>
        <v>0</v>
      </c>
      <c r="S199" s="273">
        <f aca="true" t="shared" si="131" ref="S199:AA199">COUNTIF(S194:S196,1)</f>
        <v>0</v>
      </c>
      <c r="T199" s="273">
        <f>COUNTIF(T194:T196,1)</f>
        <v>0</v>
      </c>
      <c r="U199" s="273">
        <f t="shared" si="131"/>
        <v>0</v>
      </c>
      <c r="V199" s="273">
        <f t="shared" si="131"/>
        <v>0</v>
      </c>
      <c r="W199" s="273">
        <f t="shared" si="131"/>
        <v>0</v>
      </c>
      <c r="X199" s="273">
        <f t="shared" si="131"/>
        <v>0</v>
      </c>
      <c r="Y199" s="273">
        <f t="shared" si="131"/>
        <v>0</v>
      </c>
      <c r="Z199" s="273">
        <f t="shared" si="131"/>
        <v>0</v>
      </c>
      <c r="AA199" s="273">
        <f t="shared" si="131"/>
        <v>0</v>
      </c>
    </row>
    <row r="200" spans="1:27" ht="17.25" hidden="1">
      <c r="A200" s="274"/>
      <c r="B200" s="275"/>
      <c r="C200" s="276"/>
      <c r="D200"/>
      <c r="E200" s="277"/>
      <c r="F200" s="79"/>
      <c r="G200" s="79"/>
      <c r="H200" s="79"/>
      <c r="I200" s="79"/>
      <c r="J200" s="79"/>
      <c r="K200" s="79"/>
      <c r="L200" s="79"/>
      <c r="M200" s="79"/>
      <c r="N200" s="79"/>
      <c r="O200" s="79"/>
      <c r="R200" s="79"/>
      <c r="S200" s="79"/>
      <c r="T200" s="79"/>
      <c r="U200" s="79"/>
      <c r="V200" s="79"/>
      <c r="W200" s="79"/>
      <c r="X200" s="79"/>
      <c r="Y200" s="79"/>
      <c r="Z200" s="79"/>
      <c r="AA200" s="79"/>
    </row>
    <row r="201" spans="1:27" ht="17.25" hidden="1">
      <c r="A201" s="278"/>
      <c r="B201" s="279"/>
      <c r="C201" s="280"/>
      <c r="D201" s="281"/>
      <c r="E201" s="282"/>
      <c r="F201" s="283"/>
      <c r="G201" s="283"/>
      <c r="H201" s="283"/>
      <c r="I201" s="283"/>
      <c r="J201" s="283"/>
      <c r="K201" s="283"/>
      <c r="L201" s="283"/>
      <c r="M201" s="283"/>
      <c r="N201" s="283"/>
      <c r="O201" s="283"/>
      <c r="P201" s="281"/>
      <c r="Q201" s="281"/>
      <c r="R201" s="283"/>
      <c r="S201" s="283"/>
      <c r="T201" s="283"/>
      <c r="U201" s="283"/>
      <c r="V201" s="283"/>
      <c r="W201" s="283"/>
      <c r="X201" s="283"/>
      <c r="Y201" s="283"/>
      <c r="Z201" s="283"/>
      <c r="AA201" s="283"/>
    </row>
    <row r="202" spans="1:27" ht="17.25" hidden="1">
      <c r="A202" s="274"/>
      <c r="B202" s="275"/>
      <c r="C202" s="276"/>
      <c r="D202"/>
      <c r="E202" s="277"/>
      <c r="F202" s="79"/>
      <c r="G202" s="79"/>
      <c r="H202" s="79"/>
      <c r="I202" s="79"/>
      <c r="J202" s="79"/>
      <c r="K202" s="79"/>
      <c r="L202" s="79"/>
      <c r="M202" s="79"/>
      <c r="N202" s="79"/>
      <c r="O202" s="79"/>
      <c r="R202" s="79"/>
      <c r="S202" s="79"/>
      <c r="T202" s="79"/>
      <c r="U202" s="79"/>
      <c r="V202" s="79"/>
      <c r="W202" s="79"/>
      <c r="X202" s="79"/>
      <c r="Y202" s="79"/>
      <c r="Z202" s="79"/>
      <c r="AA202" s="79"/>
    </row>
    <row r="203" spans="1:27" ht="27" hidden="1">
      <c r="A203" s="274"/>
      <c r="B203" s="275"/>
      <c r="C203" s="276"/>
      <c r="D203"/>
      <c r="E203" s="277"/>
      <c r="F203" s="79"/>
      <c r="G203" s="79"/>
      <c r="H203" s="79"/>
      <c r="I203" s="79"/>
      <c r="J203" s="79"/>
      <c r="K203" s="79"/>
      <c r="L203" s="79"/>
      <c r="M203" s="79"/>
      <c r="N203" s="79"/>
      <c r="O203" s="79"/>
      <c r="Q203" s="284" t="s">
        <v>476</v>
      </c>
      <c r="R203" s="285" t="s">
        <v>477</v>
      </c>
      <c r="S203" s="285" t="s">
        <v>478</v>
      </c>
      <c r="T203" s="285" t="s">
        <v>479</v>
      </c>
      <c r="U203" s="285" t="s">
        <v>480</v>
      </c>
      <c r="V203" s="285" t="s">
        <v>481</v>
      </c>
      <c r="W203" s="285" t="s">
        <v>482</v>
      </c>
      <c r="X203" s="285" t="s">
        <v>483</v>
      </c>
      <c r="Y203" s="285" t="s">
        <v>484</v>
      </c>
      <c r="Z203" s="285" t="s">
        <v>485</v>
      </c>
      <c r="AA203" s="285" t="s">
        <v>486</v>
      </c>
    </row>
    <row r="204" spans="1:27" ht="17.25" hidden="1">
      <c r="A204" s="274"/>
      <c r="B204" s="275"/>
      <c r="C204" s="276"/>
      <c r="D204"/>
      <c r="E204" s="277"/>
      <c r="F204" s="79"/>
      <c r="G204" s="79"/>
      <c r="H204" s="79"/>
      <c r="I204" s="79"/>
      <c r="J204" s="79"/>
      <c r="K204" s="79"/>
      <c r="L204" s="79"/>
      <c r="M204" s="79"/>
      <c r="N204" s="79"/>
      <c r="O204" s="79"/>
      <c r="Q204" s="286" t="s">
        <v>3</v>
      </c>
      <c r="R204" s="287">
        <f>SUM(R19,R66)</f>
        <v>0</v>
      </c>
      <c r="S204" s="287">
        <f aca="true" t="shared" si="132" ref="S204:AA204">SUM(S19,S66)</f>
        <v>0</v>
      </c>
      <c r="T204" s="287">
        <f t="shared" si="132"/>
        <v>0</v>
      </c>
      <c r="U204" s="287">
        <f t="shared" si="132"/>
        <v>0</v>
      </c>
      <c r="V204" s="287">
        <f t="shared" si="132"/>
        <v>0</v>
      </c>
      <c r="W204" s="287">
        <f t="shared" si="132"/>
        <v>0</v>
      </c>
      <c r="X204" s="287">
        <f t="shared" si="132"/>
        <v>0</v>
      </c>
      <c r="Y204" s="287">
        <f t="shared" si="132"/>
        <v>0</v>
      </c>
      <c r="Z204" s="287">
        <f t="shared" si="132"/>
        <v>0</v>
      </c>
      <c r="AA204" s="287">
        <f t="shared" si="132"/>
        <v>0</v>
      </c>
    </row>
    <row r="205" spans="1:27" ht="27" hidden="1">
      <c r="A205" s="274"/>
      <c r="B205" s="275"/>
      <c r="C205" s="276"/>
      <c r="D205"/>
      <c r="E205" s="277"/>
      <c r="F205" s="79"/>
      <c r="G205" s="79"/>
      <c r="H205" s="79"/>
      <c r="I205" s="79"/>
      <c r="J205" s="79"/>
      <c r="K205" s="79"/>
      <c r="L205" s="79"/>
      <c r="M205" s="79"/>
      <c r="N205" s="79"/>
      <c r="O205" s="79"/>
      <c r="Q205" s="286" t="s">
        <v>2</v>
      </c>
      <c r="R205" s="287">
        <f>SUM(R81,R94,R104,R114,R135)</f>
        <v>0</v>
      </c>
      <c r="S205" s="287">
        <f aca="true" t="shared" si="133" ref="S205:AA205">SUM(S81,S94,S104,S114,S135)</f>
        <v>0</v>
      </c>
      <c r="T205" s="287">
        <f t="shared" si="133"/>
        <v>0</v>
      </c>
      <c r="U205" s="287">
        <f t="shared" si="133"/>
        <v>0</v>
      </c>
      <c r="V205" s="287">
        <f t="shared" si="133"/>
        <v>0</v>
      </c>
      <c r="W205" s="287">
        <f t="shared" si="133"/>
        <v>0</v>
      </c>
      <c r="X205" s="287">
        <f t="shared" si="133"/>
        <v>0</v>
      </c>
      <c r="Y205" s="287">
        <f t="shared" si="133"/>
        <v>0</v>
      </c>
      <c r="Z205" s="287">
        <f t="shared" si="133"/>
        <v>0</v>
      </c>
      <c r="AA205" s="287">
        <f t="shared" si="133"/>
        <v>0</v>
      </c>
    </row>
    <row r="206" spans="1:27" ht="27" hidden="1">
      <c r="A206" s="274"/>
      <c r="B206" s="275"/>
      <c r="C206" s="276"/>
      <c r="D206"/>
      <c r="E206" s="277"/>
      <c r="F206" s="79"/>
      <c r="G206" s="79"/>
      <c r="H206" s="79"/>
      <c r="I206" s="79"/>
      <c r="J206" s="79"/>
      <c r="K206" s="79"/>
      <c r="L206" s="79"/>
      <c r="M206" s="79"/>
      <c r="N206" s="79"/>
      <c r="O206" s="79"/>
      <c r="Q206" s="286" t="s">
        <v>6</v>
      </c>
      <c r="R206" s="287">
        <f>SUM(R144,R157,R168,R177,R186,R197)</f>
        <v>0</v>
      </c>
      <c r="S206" s="287">
        <f aca="true" t="shared" si="134" ref="S206:AA206">SUM(S144,S157,S168,S177,S186,S197)</f>
        <v>0</v>
      </c>
      <c r="T206" s="287">
        <f t="shared" si="134"/>
        <v>0</v>
      </c>
      <c r="U206" s="287">
        <f t="shared" si="134"/>
        <v>0</v>
      </c>
      <c r="V206" s="287">
        <f t="shared" si="134"/>
        <v>0</v>
      </c>
      <c r="W206" s="287">
        <f t="shared" si="134"/>
        <v>0</v>
      </c>
      <c r="X206" s="287">
        <f t="shared" si="134"/>
        <v>0</v>
      </c>
      <c r="Y206" s="287">
        <f t="shared" si="134"/>
        <v>0</v>
      </c>
      <c r="Z206" s="287">
        <f t="shared" si="134"/>
        <v>0</v>
      </c>
      <c r="AA206" s="287">
        <f t="shared" si="134"/>
        <v>0</v>
      </c>
    </row>
    <row r="207" spans="1:27" ht="27" hidden="1">
      <c r="A207" s="274"/>
      <c r="B207" s="275"/>
      <c r="C207" s="276"/>
      <c r="D207"/>
      <c r="E207" s="277"/>
      <c r="F207" s="79"/>
      <c r="G207" s="79"/>
      <c r="H207" s="79"/>
      <c r="I207" s="79"/>
      <c r="J207" s="79"/>
      <c r="K207" s="79"/>
      <c r="L207" s="79"/>
      <c r="M207" s="79"/>
      <c r="N207" s="79"/>
      <c r="O207" s="79"/>
      <c r="Q207" s="284" t="s">
        <v>487</v>
      </c>
      <c r="R207" s="285" t="s">
        <v>477</v>
      </c>
      <c r="S207" s="285" t="s">
        <v>478</v>
      </c>
      <c r="T207" s="285" t="s">
        <v>479</v>
      </c>
      <c r="U207" s="285" t="s">
        <v>480</v>
      </c>
      <c r="V207" s="285" t="s">
        <v>481</v>
      </c>
      <c r="W207" s="285" t="s">
        <v>482</v>
      </c>
      <c r="X207" s="285" t="s">
        <v>483</v>
      </c>
      <c r="Y207" s="285" t="s">
        <v>484</v>
      </c>
      <c r="Z207" s="285" t="s">
        <v>485</v>
      </c>
      <c r="AA207" s="285" t="s">
        <v>486</v>
      </c>
    </row>
    <row r="208" spans="1:27" ht="17.25" hidden="1">
      <c r="A208" s="274"/>
      <c r="B208" s="275"/>
      <c r="C208" s="276"/>
      <c r="D208"/>
      <c r="E208" s="277"/>
      <c r="F208" s="79"/>
      <c r="G208" s="79"/>
      <c r="H208" s="79"/>
      <c r="I208" s="79"/>
      <c r="J208" s="79"/>
      <c r="K208" s="79"/>
      <c r="L208" s="79"/>
      <c r="M208" s="79"/>
      <c r="N208" s="79"/>
      <c r="O208" s="79"/>
      <c r="Q208" s="288" t="s">
        <v>3</v>
      </c>
      <c r="R208" s="289">
        <f>SUM(R21,R68)</f>
        <v>0</v>
      </c>
      <c r="S208" s="289">
        <f aca="true" t="shared" si="135" ref="S208:AA208">SUM(S21,S68)</f>
        <v>0</v>
      </c>
      <c r="T208" s="289">
        <f t="shared" si="135"/>
        <v>0</v>
      </c>
      <c r="U208" s="289">
        <f t="shared" si="135"/>
        <v>0</v>
      </c>
      <c r="V208" s="289">
        <f t="shared" si="135"/>
        <v>0</v>
      </c>
      <c r="W208" s="289">
        <f t="shared" si="135"/>
        <v>0</v>
      </c>
      <c r="X208" s="289">
        <f t="shared" si="135"/>
        <v>0</v>
      </c>
      <c r="Y208" s="289">
        <f t="shared" si="135"/>
        <v>0</v>
      </c>
      <c r="Z208" s="289">
        <f t="shared" si="135"/>
        <v>0</v>
      </c>
      <c r="AA208" s="289">
        <f t="shared" si="135"/>
        <v>0</v>
      </c>
    </row>
    <row r="209" spans="1:27" ht="27" hidden="1">
      <c r="A209" s="274"/>
      <c r="B209" s="275"/>
      <c r="C209" s="276"/>
      <c r="D209"/>
      <c r="E209" s="277"/>
      <c r="F209" s="79"/>
      <c r="G209" s="79"/>
      <c r="H209" s="79"/>
      <c r="I209" s="79"/>
      <c r="J209" s="79"/>
      <c r="K209" s="79"/>
      <c r="L209" s="79"/>
      <c r="M209" s="79"/>
      <c r="N209" s="79"/>
      <c r="O209" s="79"/>
      <c r="Q209" s="288" t="s">
        <v>2</v>
      </c>
      <c r="R209" s="289">
        <f>SUM(R83,R96,R106,R116,R137)</f>
        <v>0</v>
      </c>
      <c r="S209" s="289">
        <f aca="true" t="shared" si="136" ref="S209:AA209">SUM(S83,S96,S106,S116,S137)</f>
        <v>0</v>
      </c>
      <c r="T209" s="289">
        <f t="shared" si="136"/>
        <v>0</v>
      </c>
      <c r="U209" s="289">
        <f t="shared" si="136"/>
        <v>0</v>
      </c>
      <c r="V209" s="289">
        <f t="shared" si="136"/>
        <v>0</v>
      </c>
      <c r="W209" s="289">
        <f t="shared" si="136"/>
        <v>0</v>
      </c>
      <c r="X209" s="289">
        <f t="shared" si="136"/>
        <v>0</v>
      </c>
      <c r="Y209" s="289">
        <f t="shared" si="136"/>
        <v>0</v>
      </c>
      <c r="Z209" s="289">
        <f t="shared" si="136"/>
        <v>0</v>
      </c>
      <c r="AA209" s="289">
        <f t="shared" si="136"/>
        <v>0</v>
      </c>
    </row>
    <row r="210" spans="1:27" ht="27" hidden="1">
      <c r="A210" s="274"/>
      <c r="B210" s="275"/>
      <c r="C210" s="276"/>
      <c r="D210"/>
      <c r="E210" s="277"/>
      <c r="F210" s="79"/>
      <c r="G210" s="79"/>
      <c r="H210" s="79"/>
      <c r="I210" s="79"/>
      <c r="J210" s="79"/>
      <c r="K210" s="79"/>
      <c r="L210" s="79"/>
      <c r="M210" s="79"/>
      <c r="N210" s="79"/>
      <c r="O210" s="79"/>
      <c r="Q210" s="288" t="s">
        <v>6</v>
      </c>
      <c r="R210" s="289">
        <f>SUM(R146,R159,R170,R179,R188,R199)</f>
        <v>0</v>
      </c>
      <c r="S210" s="289">
        <f aca="true" t="shared" si="137" ref="S210:AA210">SUM(S146,S159,S170,S179,S188,S199)</f>
        <v>0</v>
      </c>
      <c r="T210" s="289">
        <f t="shared" si="137"/>
        <v>0</v>
      </c>
      <c r="U210" s="289">
        <f t="shared" si="137"/>
        <v>0</v>
      </c>
      <c r="V210" s="289">
        <f t="shared" si="137"/>
        <v>0</v>
      </c>
      <c r="W210" s="289">
        <f t="shared" si="137"/>
        <v>0</v>
      </c>
      <c r="X210" s="289">
        <f t="shared" si="137"/>
        <v>0</v>
      </c>
      <c r="Y210" s="289">
        <f t="shared" si="137"/>
        <v>0</v>
      </c>
      <c r="Z210" s="289">
        <f t="shared" si="137"/>
        <v>0</v>
      </c>
      <c r="AA210" s="289">
        <f t="shared" si="137"/>
        <v>0</v>
      </c>
    </row>
    <row r="211" spans="1:27" ht="17.25" hidden="1">
      <c r="A211" s="274"/>
      <c r="B211" s="275"/>
      <c r="C211" s="276"/>
      <c r="D211"/>
      <c r="E211" s="277"/>
      <c r="F211" s="79"/>
      <c r="G211" s="79"/>
      <c r="H211" s="79"/>
      <c r="I211" s="79"/>
      <c r="J211" s="79"/>
      <c r="K211" s="79"/>
      <c r="L211" s="79"/>
      <c r="M211" s="79"/>
      <c r="N211" s="79"/>
      <c r="O211" s="79"/>
      <c r="Q211" s="284" t="s">
        <v>488</v>
      </c>
      <c r="R211" s="285" t="s">
        <v>489</v>
      </c>
      <c r="S211" s="285" t="s">
        <v>490</v>
      </c>
      <c r="T211" s="285" t="s">
        <v>491</v>
      </c>
      <c r="U211" s="285" t="s">
        <v>492</v>
      </c>
      <c r="V211" s="285" t="s">
        <v>493</v>
      </c>
      <c r="W211" s="285" t="s">
        <v>494</v>
      </c>
      <c r="X211" s="285" t="s">
        <v>495</v>
      </c>
      <c r="Y211" s="285" t="s">
        <v>496</v>
      </c>
      <c r="Z211" s="285" t="s">
        <v>497</v>
      </c>
      <c r="AA211" s="285" t="s">
        <v>498</v>
      </c>
    </row>
    <row r="212" spans="1:27" ht="17.25" hidden="1">
      <c r="A212" s="274"/>
      <c r="B212" s="275"/>
      <c r="C212" s="276"/>
      <c r="D212"/>
      <c r="E212" s="277"/>
      <c r="F212" s="79"/>
      <c r="G212" s="79"/>
      <c r="H212" s="79"/>
      <c r="I212" s="79"/>
      <c r="J212" s="79"/>
      <c r="K212" s="79"/>
      <c r="L212" s="79"/>
      <c r="M212" s="79"/>
      <c r="N212" s="79"/>
      <c r="O212" s="79"/>
      <c r="Q212" s="286" t="s">
        <v>3</v>
      </c>
      <c r="R212" s="287">
        <f>SUM(R20,R67)</f>
        <v>0</v>
      </c>
      <c r="S212" s="287">
        <f aca="true" t="shared" si="138" ref="S212:AA212">SUM(S20,S67)</f>
        <v>0</v>
      </c>
      <c r="T212" s="287">
        <f t="shared" si="138"/>
        <v>0</v>
      </c>
      <c r="U212" s="287">
        <f t="shared" si="138"/>
        <v>0</v>
      </c>
      <c r="V212" s="287">
        <f t="shared" si="138"/>
        <v>0</v>
      </c>
      <c r="W212" s="287">
        <f t="shared" si="138"/>
        <v>0</v>
      </c>
      <c r="X212" s="287">
        <f t="shared" si="138"/>
        <v>0</v>
      </c>
      <c r="Y212" s="287">
        <f t="shared" si="138"/>
        <v>0</v>
      </c>
      <c r="Z212" s="287">
        <f t="shared" si="138"/>
        <v>0</v>
      </c>
      <c r="AA212" s="287">
        <f t="shared" si="138"/>
        <v>0</v>
      </c>
    </row>
    <row r="213" spans="1:27" ht="27" hidden="1">
      <c r="A213" s="274"/>
      <c r="B213" s="275"/>
      <c r="C213" s="276"/>
      <c r="D213"/>
      <c r="E213" s="277"/>
      <c r="F213" s="79"/>
      <c r="G213" s="79"/>
      <c r="H213" s="79"/>
      <c r="I213" s="79"/>
      <c r="J213" s="79"/>
      <c r="K213" s="79"/>
      <c r="L213" s="79"/>
      <c r="M213" s="79"/>
      <c r="N213" s="79"/>
      <c r="O213" s="79"/>
      <c r="Q213" s="286" t="s">
        <v>2</v>
      </c>
      <c r="R213" s="287">
        <f>SUM(R82,R95,R105,R115,R136)</f>
        <v>0</v>
      </c>
      <c r="S213" s="287">
        <f aca="true" t="shared" si="139" ref="S213:AA213">SUM(S82,S95,S105,S115,S136)</f>
        <v>0</v>
      </c>
      <c r="T213" s="287">
        <f t="shared" si="139"/>
        <v>0</v>
      </c>
      <c r="U213" s="287">
        <f t="shared" si="139"/>
        <v>0</v>
      </c>
      <c r="V213" s="287">
        <f t="shared" si="139"/>
        <v>0</v>
      </c>
      <c r="W213" s="287">
        <f t="shared" si="139"/>
        <v>0</v>
      </c>
      <c r="X213" s="287">
        <f t="shared" si="139"/>
        <v>0</v>
      </c>
      <c r="Y213" s="287">
        <f t="shared" si="139"/>
        <v>0</v>
      </c>
      <c r="Z213" s="287">
        <f t="shared" si="139"/>
        <v>0</v>
      </c>
      <c r="AA213" s="287">
        <f t="shared" si="139"/>
        <v>0</v>
      </c>
    </row>
    <row r="214" spans="1:27" ht="27" hidden="1">
      <c r="A214" s="274"/>
      <c r="B214" s="275"/>
      <c r="C214" s="276"/>
      <c r="D214"/>
      <c r="E214" s="277"/>
      <c r="F214" s="79"/>
      <c r="G214" s="79"/>
      <c r="H214" s="79"/>
      <c r="I214" s="79"/>
      <c r="J214" s="79"/>
      <c r="K214" s="79"/>
      <c r="L214" s="79"/>
      <c r="M214" s="79"/>
      <c r="N214" s="79"/>
      <c r="O214" s="79"/>
      <c r="Q214" s="286" t="s">
        <v>6</v>
      </c>
      <c r="R214" s="287">
        <f>SUM(R145,R158,R169,R178,R187,R198)</f>
        <v>0</v>
      </c>
      <c r="S214" s="287">
        <f aca="true" t="shared" si="140" ref="S214:AA214">SUM(S145,S158,S169,S178,S187,S198)</f>
        <v>0</v>
      </c>
      <c r="T214" s="287">
        <f t="shared" si="140"/>
        <v>0</v>
      </c>
      <c r="U214" s="287">
        <f t="shared" si="140"/>
        <v>0</v>
      </c>
      <c r="V214" s="287">
        <f t="shared" si="140"/>
        <v>0</v>
      </c>
      <c r="W214" s="287">
        <f t="shared" si="140"/>
        <v>0</v>
      </c>
      <c r="X214" s="287">
        <f t="shared" si="140"/>
        <v>0</v>
      </c>
      <c r="Y214" s="287">
        <f t="shared" si="140"/>
        <v>0</v>
      </c>
      <c r="Z214" s="287">
        <f t="shared" si="140"/>
        <v>0</v>
      </c>
      <c r="AA214" s="287">
        <f t="shared" si="140"/>
        <v>0</v>
      </c>
    </row>
    <row r="215" spans="1:27" ht="18" hidden="1" thickBot="1">
      <c r="A215" s="274"/>
      <c r="B215" s="275"/>
      <c r="C215" s="276"/>
      <c r="D215"/>
      <c r="E215" s="277"/>
      <c r="F215" s="79"/>
      <c r="G215" s="79"/>
      <c r="H215" s="79"/>
      <c r="I215" s="79"/>
      <c r="J215" s="79"/>
      <c r="K215" s="79"/>
      <c r="L215" s="79"/>
      <c r="M215" s="79"/>
      <c r="N215" s="79"/>
      <c r="O215" s="79"/>
      <c r="Q215" s="290"/>
      <c r="R215" s="79"/>
      <c r="S215" s="79"/>
      <c r="T215" s="79"/>
      <c r="U215" s="79"/>
      <c r="V215" s="79"/>
      <c r="W215" s="79"/>
      <c r="X215" s="79"/>
      <c r="Y215" s="79"/>
      <c r="Z215" s="79"/>
      <c r="AA215" s="79"/>
    </row>
    <row r="216" spans="1:27" ht="40.5" hidden="1">
      <c r="A216" s="274"/>
      <c r="B216" s="275"/>
      <c r="C216" s="276"/>
      <c r="D216"/>
      <c r="E216" s="277"/>
      <c r="F216" s="79"/>
      <c r="G216" s="79"/>
      <c r="H216" s="79"/>
      <c r="I216" s="79"/>
      <c r="J216" s="79"/>
      <c r="K216" s="79"/>
      <c r="L216" s="79"/>
      <c r="M216" s="79"/>
      <c r="N216" s="79"/>
      <c r="O216" s="79"/>
      <c r="Q216" s="291" t="s">
        <v>499</v>
      </c>
      <c r="R216" s="292" t="s">
        <v>500</v>
      </c>
      <c r="S216" s="292" t="s">
        <v>501</v>
      </c>
      <c r="T216" s="292" t="s">
        <v>502</v>
      </c>
      <c r="U216" s="292" t="s">
        <v>503</v>
      </c>
      <c r="V216" s="292" t="s">
        <v>504</v>
      </c>
      <c r="W216" s="292" t="s">
        <v>505</v>
      </c>
      <c r="X216" s="292" t="s">
        <v>506</v>
      </c>
      <c r="Y216" s="292" t="s">
        <v>507</v>
      </c>
      <c r="Z216" s="292" t="s">
        <v>508</v>
      </c>
      <c r="AA216" s="293" t="s">
        <v>509</v>
      </c>
    </row>
    <row r="217" spans="1:27" ht="17.25" hidden="1">
      <c r="A217" s="274"/>
      <c r="B217" s="275"/>
      <c r="C217" s="276"/>
      <c r="D217"/>
      <c r="E217" s="277"/>
      <c r="F217" s="79"/>
      <c r="G217" s="79"/>
      <c r="H217" s="79"/>
      <c r="I217" s="79"/>
      <c r="J217" s="79"/>
      <c r="K217" s="79"/>
      <c r="L217" s="79"/>
      <c r="M217" s="79"/>
      <c r="N217" s="79"/>
      <c r="O217" s="79"/>
      <c r="Q217" s="294" t="s">
        <v>3</v>
      </c>
      <c r="R217" s="287">
        <f>SUM(R4,R23)</f>
        <v>0</v>
      </c>
      <c r="S217" s="287">
        <f aca="true" t="shared" si="141" ref="S217:AA217">SUM(S4,S23)</f>
        <v>0</v>
      </c>
      <c r="T217" s="287">
        <f t="shared" si="141"/>
        <v>0</v>
      </c>
      <c r="U217" s="287">
        <f t="shared" si="141"/>
        <v>0</v>
      </c>
      <c r="V217" s="287">
        <f t="shared" si="141"/>
        <v>0</v>
      </c>
      <c r="W217" s="287">
        <f t="shared" si="141"/>
        <v>0</v>
      </c>
      <c r="X217" s="287">
        <f t="shared" si="141"/>
        <v>0</v>
      </c>
      <c r="Y217" s="287">
        <f t="shared" si="141"/>
        <v>0</v>
      </c>
      <c r="Z217" s="287">
        <f t="shared" si="141"/>
        <v>0</v>
      </c>
      <c r="AA217" s="295">
        <f t="shared" si="141"/>
        <v>0</v>
      </c>
    </row>
    <row r="218" spans="1:27" ht="17.25" hidden="1">
      <c r="A218" s="274"/>
      <c r="B218" s="275"/>
      <c r="C218" s="276"/>
      <c r="D218"/>
      <c r="E218" s="277"/>
      <c r="F218" s="79"/>
      <c r="G218" s="79"/>
      <c r="H218" s="79"/>
      <c r="I218" s="79"/>
      <c r="J218" s="79"/>
      <c r="K218" s="79"/>
      <c r="L218" s="79"/>
      <c r="M218" s="79"/>
      <c r="N218" s="79"/>
      <c r="O218" s="79"/>
      <c r="Q218" s="296" t="s">
        <v>510</v>
      </c>
      <c r="R218" s="289">
        <f>SUM(R5,R24)</f>
        <v>0</v>
      </c>
      <c r="S218" s="289">
        <f aca="true" t="shared" si="142" ref="S218:AA218">SUM(S5,S24)</f>
        <v>0</v>
      </c>
      <c r="T218" s="289">
        <f t="shared" si="142"/>
        <v>0</v>
      </c>
      <c r="U218" s="289">
        <f t="shared" si="142"/>
        <v>0</v>
      </c>
      <c r="V218" s="289">
        <f t="shared" si="142"/>
        <v>0</v>
      </c>
      <c r="W218" s="289">
        <f t="shared" si="142"/>
        <v>0</v>
      </c>
      <c r="X218" s="289">
        <f t="shared" si="142"/>
        <v>0</v>
      </c>
      <c r="Y218" s="289">
        <f t="shared" si="142"/>
        <v>0</v>
      </c>
      <c r="Z218" s="289">
        <f t="shared" si="142"/>
        <v>0</v>
      </c>
      <c r="AA218" s="297">
        <f t="shared" si="142"/>
        <v>0</v>
      </c>
    </row>
    <row r="219" spans="1:27" ht="27" hidden="1">
      <c r="A219" s="274"/>
      <c r="B219" s="275"/>
      <c r="C219" s="276"/>
      <c r="D219"/>
      <c r="E219" s="277"/>
      <c r="F219" s="79"/>
      <c r="G219" s="79"/>
      <c r="H219" s="79"/>
      <c r="I219" s="79"/>
      <c r="J219" s="79"/>
      <c r="K219" s="79"/>
      <c r="L219" s="79"/>
      <c r="M219" s="79"/>
      <c r="N219" s="79"/>
      <c r="O219" s="79"/>
      <c r="Q219" s="294" t="s">
        <v>2</v>
      </c>
      <c r="R219" s="287">
        <f>SUM(R71,R85,R98,R108,R119)</f>
        <v>0</v>
      </c>
      <c r="S219" s="287">
        <f aca="true" t="shared" si="143" ref="S219:AA219">SUM(S71,S85,S98,S108,S119)</f>
        <v>0</v>
      </c>
      <c r="T219" s="287">
        <f t="shared" si="143"/>
        <v>0</v>
      </c>
      <c r="U219" s="287">
        <f t="shared" si="143"/>
        <v>0</v>
      </c>
      <c r="V219" s="287">
        <f t="shared" si="143"/>
        <v>0</v>
      </c>
      <c r="W219" s="287">
        <f t="shared" si="143"/>
        <v>0</v>
      </c>
      <c r="X219" s="287">
        <f t="shared" si="143"/>
        <v>0</v>
      </c>
      <c r="Y219" s="287">
        <f t="shared" si="143"/>
        <v>0</v>
      </c>
      <c r="Z219" s="287">
        <f t="shared" si="143"/>
        <v>0</v>
      </c>
      <c r="AA219" s="295">
        <f t="shared" si="143"/>
        <v>0</v>
      </c>
    </row>
    <row r="220" spans="1:27" ht="17.25" hidden="1">
      <c r="A220" s="274"/>
      <c r="B220" s="275"/>
      <c r="C220" s="276"/>
      <c r="D220"/>
      <c r="E220" s="277"/>
      <c r="F220" s="79"/>
      <c r="G220" s="79"/>
      <c r="H220" s="79"/>
      <c r="I220" s="79"/>
      <c r="J220" s="79"/>
      <c r="K220" s="79"/>
      <c r="L220" s="79"/>
      <c r="M220" s="79"/>
      <c r="N220" s="79"/>
      <c r="O220" s="79"/>
      <c r="Q220" s="296" t="s">
        <v>510</v>
      </c>
      <c r="R220" s="289">
        <f>SUM(R72,R86,R99,R109,R120)</f>
        <v>0</v>
      </c>
      <c r="S220" s="289">
        <f aca="true" t="shared" si="144" ref="S220:AA220">SUM(S72,S86,S99,S109,S120)</f>
        <v>0</v>
      </c>
      <c r="T220" s="289">
        <f t="shared" si="144"/>
        <v>0</v>
      </c>
      <c r="U220" s="289">
        <f t="shared" si="144"/>
        <v>0</v>
      </c>
      <c r="V220" s="289">
        <f t="shared" si="144"/>
        <v>0</v>
      </c>
      <c r="W220" s="289">
        <f t="shared" si="144"/>
        <v>0</v>
      </c>
      <c r="X220" s="289">
        <f t="shared" si="144"/>
        <v>0</v>
      </c>
      <c r="Y220" s="289">
        <f t="shared" si="144"/>
        <v>0</v>
      </c>
      <c r="Z220" s="289">
        <f t="shared" si="144"/>
        <v>0</v>
      </c>
      <c r="AA220" s="297">
        <f t="shared" si="144"/>
        <v>0</v>
      </c>
    </row>
    <row r="221" spans="1:27" ht="27" hidden="1">
      <c r="A221" s="274"/>
      <c r="B221" s="275"/>
      <c r="C221" s="276"/>
      <c r="D221"/>
      <c r="E221" s="277"/>
      <c r="F221" s="79"/>
      <c r="G221" s="79"/>
      <c r="H221" s="79"/>
      <c r="I221" s="79"/>
      <c r="J221" s="79"/>
      <c r="K221" s="79"/>
      <c r="L221" s="79"/>
      <c r="M221" s="79"/>
      <c r="N221" s="79"/>
      <c r="O221" s="79"/>
      <c r="Q221" s="294" t="s">
        <v>6</v>
      </c>
      <c r="R221" s="287">
        <f>SUM(R139,R148,R161,R172,R181,R190)</f>
        <v>0</v>
      </c>
      <c r="S221" s="287">
        <f aca="true" t="shared" si="145" ref="S221:AA221">SUM(S139,S148,S161,S172,S181,S190)</f>
        <v>0</v>
      </c>
      <c r="T221" s="287">
        <f t="shared" si="145"/>
        <v>0</v>
      </c>
      <c r="U221" s="287">
        <f t="shared" si="145"/>
        <v>0</v>
      </c>
      <c r="V221" s="287">
        <f t="shared" si="145"/>
        <v>0</v>
      </c>
      <c r="W221" s="287">
        <f t="shared" si="145"/>
        <v>0</v>
      </c>
      <c r="X221" s="287">
        <f t="shared" si="145"/>
        <v>0</v>
      </c>
      <c r="Y221" s="287">
        <f t="shared" si="145"/>
        <v>0</v>
      </c>
      <c r="Z221" s="287">
        <f t="shared" si="145"/>
        <v>0</v>
      </c>
      <c r="AA221" s="295">
        <f t="shared" si="145"/>
        <v>0</v>
      </c>
    </row>
    <row r="222" spans="1:27" ht="18" hidden="1" thickBot="1">
      <c r="A222" s="274"/>
      <c r="B222" s="275"/>
      <c r="C222" s="276"/>
      <c r="D222"/>
      <c r="E222" s="277"/>
      <c r="F222" s="79"/>
      <c r="G222" s="79"/>
      <c r="H222" s="79"/>
      <c r="I222" s="79"/>
      <c r="J222" s="79"/>
      <c r="K222" s="79"/>
      <c r="L222" s="79"/>
      <c r="M222" s="79"/>
      <c r="N222" s="79"/>
      <c r="O222" s="79"/>
      <c r="Q222" s="298" t="s">
        <v>510</v>
      </c>
      <c r="R222" s="299">
        <f>SUM(R140,R149,R162,R173,R182,R191)</f>
        <v>0</v>
      </c>
      <c r="S222" s="299">
        <f aca="true" t="shared" si="146" ref="S222:AA222">SUM(S140,S149,S162,S173,S182,S191)</f>
        <v>0</v>
      </c>
      <c r="T222" s="299">
        <f t="shared" si="146"/>
        <v>0</v>
      </c>
      <c r="U222" s="299">
        <f t="shared" si="146"/>
        <v>0</v>
      </c>
      <c r="V222" s="299">
        <f t="shared" si="146"/>
        <v>0</v>
      </c>
      <c r="W222" s="299">
        <f t="shared" si="146"/>
        <v>0</v>
      </c>
      <c r="X222" s="299">
        <f t="shared" si="146"/>
        <v>0</v>
      </c>
      <c r="Y222" s="299">
        <f t="shared" si="146"/>
        <v>0</v>
      </c>
      <c r="Z222" s="299">
        <f t="shared" si="146"/>
        <v>0</v>
      </c>
      <c r="AA222" s="300">
        <f t="shared" si="146"/>
        <v>0</v>
      </c>
    </row>
    <row r="223" spans="1:27" ht="17.25" hidden="1">
      <c r="A223" s="274"/>
      <c r="B223" s="275"/>
      <c r="C223" s="276"/>
      <c r="D223"/>
      <c r="E223" s="277"/>
      <c r="F223" s="79"/>
      <c r="G223" s="79"/>
      <c r="H223" s="79"/>
      <c r="I223" s="79"/>
      <c r="J223" s="79"/>
      <c r="K223" s="79"/>
      <c r="L223" s="79"/>
      <c r="M223" s="79"/>
      <c r="N223" s="79"/>
      <c r="O223" s="79"/>
      <c r="Q223" s="290"/>
      <c r="R223" s="79"/>
      <c r="S223" s="79"/>
      <c r="T223" s="79"/>
      <c r="U223" s="79"/>
      <c r="V223" s="79"/>
      <c r="W223" s="79"/>
      <c r="X223" s="79"/>
      <c r="Y223" s="79"/>
      <c r="Z223" s="79"/>
      <c r="AA223" s="79"/>
    </row>
    <row r="224" spans="1:27" ht="17.25">
      <c r="A224" s="274"/>
      <c r="B224" s="275"/>
      <c r="C224" s="276"/>
      <c r="D224"/>
      <c r="E224" s="277"/>
      <c r="F224" s="79"/>
      <c r="G224" s="79"/>
      <c r="H224" s="79"/>
      <c r="I224" s="79"/>
      <c r="J224" s="79"/>
      <c r="K224" s="79"/>
      <c r="L224" s="79"/>
      <c r="M224" s="79"/>
      <c r="N224" s="79"/>
      <c r="O224" s="79"/>
      <c r="Q224" s="290"/>
      <c r="R224" s="79"/>
      <c r="S224" s="79"/>
      <c r="T224" s="79"/>
      <c r="U224" s="79"/>
      <c r="V224" s="79"/>
      <c r="W224" s="79"/>
      <c r="X224" s="79"/>
      <c r="Y224" s="79"/>
      <c r="Z224" s="79"/>
      <c r="AA224" s="79"/>
    </row>
    <row r="225" spans="1:27" ht="42">
      <c r="A225" s="274"/>
      <c r="B225" s="275"/>
      <c r="C225" s="276"/>
      <c r="D225"/>
      <c r="E225" s="277"/>
      <c r="F225" s="79"/>
      <c r="G225" s="79"/>
      <c r="H225" s="79"/>
      <c r="I225" s="79"/>
      <c r="J225" s="79"/>
      <c r="K225" s="79"/>
      <c r="L225" s="79"/>
      <c r="M225" s="79"/>
      <c r="N225" s="79"/>
      <c r="O225" s="79"/>
      <c r="Q225" s="301" t="s">
        <v>511</v>
      </c>
      <c r="R225" s="302" t="s">
        <v>15</v>
      </c>
      <c r="S225" s="303" t="s">
        <v>512</v>
      </c>
      <c r="T225" s="303" t="s">
        <v>0</v>
      </c>
      <c r="U225" s="303" t="s">
        <v>18</v>
      </c>
      <c r="V225" s="303" t="s">
        <v>4</v>
      </c>
      <c r="W225" s="303" t="s">
        <v>20</v>
      </c>
      <c r="X225" s="303" t="s">
        <v>513</v>
      </c>
      <c r="Y225" s="303" t="s">
        <v>22</v>
      </c>
      <c r="Z225" s="303" t="s">
        <v>23</v>
      </c>
      <c r="AA225" s="303" t="s">
        <v>24</v>
      </c>
    </row>
    <row r="226" spans="1:27" ht="17.25">
      <c r="A226" s="274"/>
      <c r="B226" s="275"/>
      <c r="C226" s="276"/>
      <c r="D226"/>
      <c r="E226" s="277"/>
      <c r="F226" s="79"/>
      <c r="G226" s="79"/>
      <c r="H226" s="79"/>
      <c r="I226" s="79"/>
      <c r="J226" s="79"/>
      <c r="K226" s="79"/>
      <c r="L226" s="79"/>
      <c r="M226" s="79"/>
      <c r="N226" s="79"/>
      <c r="O226" s="79"/>
      <c r="Q226" s="304" t="s">
        <v>3</v>
      </c>
      <c r="R226" s="305">
        <f>IF(R232=0,0,IF(R231&lt;R232,1,IF(R234=0,2,IF(R233&lt;R234*0.5,2,3))))</f>
        <v>0</v>
      </c>
      <c r="S226" s="305">
        <f aca="true" t="shared" si="147" ref="S226:AA226">IF(S232=0,0,IF(S231&lt;S232,1,IF(S234=0,2,IF(S233&lt;S234*0.5,2,3))))</f>
        <v>0</v>
      </c>
      <c r="T226" s="305">
        <f t="shared" si="147"/>
        <v>0</v>
      </c>
      <c r="U226" s="305">
        <f t="shared" si="147"/>
        <v>0</v>
      </c>
      <c r="V226" s="305">
        <f t="shared" si="147"/>
        <v>0</v>
      </c>
      <c r="W226" s="305">
        <f t="shared" si="147"/>
        <v>0</v>
      </c>
      <c r="X226" s="305">
        <f t="shared" si="147"/>
        <v>0</v>
      </c>
      <c r="Y226" s="305">
        <f t="shared" si="147"/>
        <v>0</v>
      </c>
      <c r="Z226" s="305">
        <f t="shared" si="147"/>
        <v>0</v>
      </c>
      <c r="AA226" s="305">
        <f t="shared" si="147"/>
        <v>0</v>
      </c>
    </row>
    <row r="227" spans="1:27" ht="27">
      <c r="A227" s="274"/>
      <c r="B227" s="275"/>
      <c r="C227" s="276"/>
      <c r="D227"/>
      <c r="E227" s="277"/>
      <c r="F227" s="79"/>
      <c r="G227" s="79"/>
      <c r="H227" s="79"/>
      <c r="I227" s="79"/>
      <c r="J227" s="79"/>
      <c r="K227" s="79"/>
      <c r="L227" s="79"/>
      <c r="M227" s="79"/>
      <c r="N227" s="79"/>
      <c r="O227" s="79"/>
      <c r="Q227" s="304" t="s">
        <v>2</v>
      </c>
      <c r="R227" s="305">
        <f>IF(R236=0,0,IF(R235&lt;R236,1,IF(R238=0,2,IF(R237&lt;R238*0.5,2,3))))</f>
        <v>0</v>
      </c>
      <c r="S227" s="305">
        <f aca="true" t="shared" si="148" ref="S227:AA227">IF(S236=0,0,IF(S235&lt;S236,1,IF(S238=0,2,IF(S237&lt;S238*0.5,2,3))))</f>
        <v>0</v>
      </c>
      <c r="T227" s="305">
        <f t="shared" si="148"/>
        <v>0</v>
      </c>
      <c r="U227" s="305">
        <f t="shared" si="148"/>
        <v>0</v>
      </c>
      <c r="V227" s="305">
        <f t="shared" si="148"/>
        <v>0</v>
      </c>
      <c r="W227" s="305">
        <f t="shared" si="148"/>
        <v>0</v>
      </c>
      <c r="X227" s="305">
        <f t="shared" si="148"/>
        <v>0</v>
      </c>
      <c r="Y227" s="305">
        <f t="shared" si="148"/>
        <v>0</v>
      </c>
      <c r="Z227" s="305">
        <f t="shared" si="148"/>
        <v>0</v>
      </c>
      <c r="AA227" s="305">
        <f t="shared" si="148"/>
        <v>0</v>
      </c>
    </row>
    <row r="228" spans="1:27" ht="27">
      <c r="A228" s="274"/>
      <c r="B228" s="275"/>
      <c r="C228" s="276"/>
      <c r="D228"/>
      <c r="E228" s="277"/>
      <c r="F228" s="79"/>
      <c r="G228" s="79"/>
      <c r="H228" s="79"/>
      <c r="I228" s="79"/>
      <c r="J228" s="79"/>
      <c r="K228" s="79"/>
      <c r="L228" s="79"/>
      <c r="M228" s="79"/>
      <c r="N228" s="79"/>
      <c r="O228" s="79"/>
      <c r="Q228" s="304" t="s">
        <v>6</v>
      </c>
      <c r="R228" s="305">
        <f>IF(R240=0,0,IF(R239&lt;R240,1,IF(R242=0,2,IF(R241&lt;R242*0.5,2,3))))</f>
        <v>0</v>
      </c>
      <c r="S228" s="305">
        <f aca="true" t="shared" si="149" ref="S228:AA228">IF(S240=0,0,IF(S239&lt;S240,1,IF(S242=0,2,IF(S241&lt;S242*0.5,2,3))))</f>
        <v>0</v>
      </c>
      <c r="T228" s="305">
        <f t="shared" si="149"/>
        <v>0</v>
      </c>
      <c r="U228" s="305">
        <f t="shared" si="149"/>
        <v>0</v>
      </c>
      <c r="V228" s="305">
        <f t="shared" si="149"/>
        <v>0</v>
      </c>
      <c r="W228" s="305">
        <f t="shared" si="149"/>
        <v>0</v>
      </c>
      <c r="X228" s="305">
        <f t="shared" si="149"/>
        <v>0</v>
      </c>
      <c r="Y228" s="305">
        <f t="shared" si="149"/>
        <v>0</v>
      </c>
      <c r="Z228" s="305">
        <f t="shared" si="149"/>
        <v>0</v>
      </c>
      <c r="AA228" s="305">
        <f t="shared" si="149"/>
        <v>0</v>
      </c>
    </row>
    <row r="229" spans="1:27" ht="17.25">
      <c r="A229" s="274"/>
      <c r="B229" s="275"/>
      <c r="C229" s="276"/>
      <c r="D229"/>
      <c r="E229" s="277"/>
      <c r="F229" s="79"/>
      <c r="G229" s="79"/>
      <c r="H229" s="79"/>
      <c r="I229" s="79"/>
      <c r="J229" s="79"/>
      <c r="K229" s="79"/>
      <c r="L229" s="79"/>
      <c r="M229" s="79"/>
      <c r="N229" s="79"/>
      <c r="O229" s="79"/>
      <c r="Q229" s="290"/>
      <c r="R229" s="79"/>
      <c r="S229" s="79"/>
      <c r="T229" s="79"/>
      <c r="U229" s="79"/>
      <c r="V229" s="79"/>
      <c r="W229" s="79"/>
      <c r="X229" s="79"/>
      <c r="Y229" s="79"/>
      <c r="Z229" s="79"/>
      <c r="AA229" s="79"/>
    </row>
    <row r="230" spans="1:27" ht="17.25">
      <c r="A230" s="274"/>
      <c r="B230" s="275"/>
      <c r="C230" s="276"/>
      <c r="D230"/>
      <c r="E230" s="277"/>
      <c r="F230" s="79"/>
      <c r="G230" s="79"/>
      <c r="H230" s="79"/>
      <c r="I230" s="79"/>
      <c r="J230" s="79"/>
      <c r="K230" s="79"/>
      <c r="L230" s="79"/>
      <c r="M230" s="79"/>
      <c r="N230" s="79"/>
      <c r="O230" s="79"/>
      <c r="Q230" s="306" t="s">
        <v>514</v>
      </c>
      <c r="R230" s="285" t="s">
        <v>515</v>
      </c>
      <c r="S230" s="285" t="s">
        <v>516</v>
      </c>
      <c r="T230" s="285" t="s">
        <v>517</v>
      </c>
      <c r="U230" s="285" t="s">
        <v>518</v>
      </c>
      <c r="V230" s="285" t="s">
        <v>519</v>
      </c>
      <c r="W230" s="285" t="s">
        <v>520</v>
      </c>
      <c r="X230" s="285" t="s">
        <v>521</v>
      </c>
      <c r="Y230" s="285" t="s">
        <v>522</v>
      </c>
      <c r="Z230" s="285" t="s">
        <v>523</v>
      </c>
      <c r="AA230" s="285" t="s">
        <v>524</v>
      </c>
    </row>
    <row r="231" spans="1:27" ht="18" thickBot="1">
      <c r="A231" s="274"/>
      <c r="B231" s="275"/>
      <c r="C231" s="276"/>
      <c r="D231"/>
      <c r="E231" s="277"/>
      <c r="F231" s="79"/>
      <c r="G231" s="79"/>
      <c r="H231" s="79"/>
      <c r="I231" s="79"/>
      <c r="J231" s="79"/>
      <c r="K231" s="79"/>
      <c r="L231" s="79"/>
      <c r="M231" s="79"/>
      <c r="N231" s="79"/>
      <c r="O231" s="79"/>
      <c r="Q231" s="406" t="s">
        <v>3</v>
      </c>
      <c r="R231" s="316">
        <f>R204</f>
        <v>0</v>
      </c>
      <c r="S231" s="316">
        <f aca="true" t="shared" si="150" ref="S231:AA231">S204</f>
        <v>0</v>
      </c>
      <c r="T231" s="316">
        <f t="shared" si="150"/>
        <v>0</v>
      </c>
      <c r="U231" s="316">
        <f t="shared" si="150"/>
        <v>0</v>
      </c>
      <c r="V231" s="316">
        <f t="shared" si="150"/>
        <v>0</v>
      </c>
      <c r="W231" s="316">
        <f t="shared" si="150"/>
        <v>0</v>
      </c>
      <c r="X231" s="316">
        <f t="shared" si="150"/>
        <v>0</v>
      </c>
      <c r="Y231" s="316">
        <f t="shared" si="150"/>
        <v>0</v>
      </c>
      <c r="Z231" s="316">
        <f t="shared" si="150"/>
        <v>0</v>
      </c>
      <c r="AA231" s="316">
        <f t="shared" si="150"/>
        <v>0</v>
      </c>
    </row>
    <row r="232" spans="1:27" ht="17.25">
      <c r="A232" s="274"/>
      <c r="B232" s="275"/>
      <c r="C232" s="276"/>
      <c r="D232"/>
      <c r="E232" s="277"/>
      <c r="F232" s="79"/>
      <c r="G232" s="79"/>
      <c r="H232" s="79"/>
      <c r="I232" s="79"/>
      <c r="J232" s="79"/>
      <c r="K232" s="79"/>
      <c r="L232" s="79"/>
      <c r="M232" s="79"/>
      <c r="N232" s="79"/>
      <c r="O232" s="79"/>
      <c r="Q232" s="406"/>
      <c r="R232" s="315">
        <f>R217</f>
        <v>0</v>
      </c>
      <c r="S232" s="315">
        <f aca="true" t="shared" si="151" ref="S232:AA232">S217</f>
        <v>0</v>
      </c>
      <c r="T232" s="315">
        <f t="shared" si="151"/>
        <v>0</v>
      </c>
      <c r="U232" s="315">
        <f t="shared" si="151"/>
        <v>0</v>
      </c>
      <c r="V232" s="315">
        <f t="shared" si="151"/>
        <v>0</v>
      </c>
      <c r="W232" s="315">
        <f t="shared" si="151"/>
        <v>0</v>
      </c>
      <c r="X232" s="315">
        <f t="shared" si="151"/>
        <v>0</v>
      </c>
      <c r="Y232" s="315">
        <f t="shared" si="151"/>
        <v>0</v>
      </c>
      <c r="Z232" s="315">
        <f t="shared" si="151"/>
        <v>0</v>
      </c>
      <c r="AA232" s="315">
        <f t="shared" si="151"/>
        <v>0</v>
      </c>
    </row>
    <row r="233" spans="1:27" ht="18" thickBot="1">
      <c r="A233" s="274"/>
      <c r="B233" s="275"/>
      <c r="C233" s="276"/>
      <c r="D233"/>
      <c r="E233" s="277"/>
      <c r="F233" s="79"/>
      <c r="G233" s="79"/>
      <c r="H233" s="79"/>
      <c r="I233" s="79"/>
      <c r="J233" s="79"/>
      <c r="K233" s="79"/>
      <c r="L233" s="79"/>
      <c r="M233" s="79"/>
      <c r="N233" s="79"/>
      <c r="O233" s="79"/>
      <c r="Q233" s="407" t="s">
        <v>525</v>
      </c>
      <c r="R233" s="316">
        <f>R208</f>
        <v>0</v>
      </c>
      <c r="S233" s="316">
        <f aca="true" t="shared" si="152" ref="S233:AA233">S208</f>
        <v>0</v>
      </c>
      <c r="T233" s="316">
        <f t="shared" si="152"/>
        <v>0</v>
      </c>
      <c r="U233" s="316">
        <f t="shared" si="152"/>
        <v>0</v>
      </c>
      <c r="V233" s="316">
        <f t="shared" si="152"/>
        <v>0</v>
      </c>
      <c r="W233" s="316">
        <f t="shared" si="152"/>
        <v>0</v>
      </c>
      <c r="X233" s="316">
        <f t="shared" si="152"/>
        <v>0</v>
      </c>
      <c r="Y233" s="316">
        <f t="shared" si="152"/>
        <v>0</v>
      </c>
      <c r="Z233" s="316">
        <f t="shared" si="152"/>
        <v>0</v>
      </c>
      <c r="AA233" s="316">
        <f t="shared" si="152"/>
        <v>0</v>
      </c>
    </row>
    <row r="234" spans="1:27" ht="17.25">
      <c r="A234" s="274"/>
      <c r="B234" s="275"/>
      <c r="C234" s="276"/>
      <c r="D234"/>
      <c r="E234" s="277"/>
      <c r="F234" s="79"/>
      <c r="G234" s="79"/>
      <c r="H234" s="79"/>
      <c r="I234" s="79"/>
      <c r="J234" s="79"/>
      <c r="K234" s="79"/>
      <c r="L234" s="79"/>
      <c r="M234" s="79"/>
      <c r="N234" s="79"/>
      <c r="O234" s="79"/>
      <c r="Q234" s="407"/>
      <c r="R234" s="317">
        <f>R218</f>
        <v>0</v>
      </c>
      <c r="S234" s="317">
        <f aca="true" t="shared" si="153" ref="S234:AA234">S218</f>
        <v>0</v>
      </c>
      <c r="T234" s="317">
        <f t="shared" si="153"/>
        <v>0</v>
      </c>
      <c r="U234" s="317">
        <f t="shared" si="153"/>
        <v>0</v>
      </c>
      <c r="V234" s="317">
        <f t="shared" si="153"/>
        <v>0</v>
      </c>
      <c r="W234" s="317">
        <f t="shared" si="153"/>
        <v>0</v>
      </c>
      <c r="X234" s="317">
        <f t="shared" si="153"/>
        <v>0</v>
      </c>
      <c r="Y234" s="317">
        <f t="shared" si="153"/>
        <v>0</v>
      </c>
      <c r="Z234" s="317">
        <f t="shared" si="153"/>
        <v>0</v>
      </c>
      <c r="AA234" s="317">
        <f t="shared" si="153"/>
        <v>0</v>
      </c>
    </row>
    <row r="235" spans="1:27" ht="18" thickBot="1">
      <c r="A235" s="274"/>
      <c r="B235" s="275"/>
      <c r="C235" s="276"/>
      <c r="D235"/>
      <c r="E235" s="277"/>
      <c r="F235" s="79"/>
      <c r="G235" s="79"/>
      <c r="H235" s="79"/>
      <c r="I235" s="79"/>
      <c r="J235" s="79"/>
      <c r="K235" s="79"/>
      <c r="L235" s="79"/>
      <c r="M235" s="79"/>
      <c r="N235" s="79"/>
      <c r="O235" s="79"/>
      <c r="Q235" s="406" t="s">
        <v>2</v>
      </c>
      <c r="R235" s="316">
        <f>R205</f>
        <v>0</v>
      </c>
      <c r="S235" s="316">
        <f aca="true" t="shared" si="154" ref="S235:AA235">S205</f>
        <v>0</v>
      </c>
      <c r="T235" s="316">
        <f t="shared" si="154"/>
        <v>0</v>
      </c>
      <c r="U235" s="316">
        <f t="shared" si="154"/>
        <v>0</v>
      </c>
      <c r="V235" s="316">
        <f t="shared" si="154"/>
        <v>0</v>
      </c>
      <c r="W235" s="316">
        <f t="shared" si="154"/>
        <v>0</v>
      </c>
      <c r="X235" s="316">
        <f t="shared" si="154"/>
        <v>0</v>
      </c>
      <c r="Y235" s="316">
        <f t="shared" si="154"/>
        <v>0</v>
      </c>
      <c r="Z235" s="316">
        <f t="shared" si="154"/>
        <v>0</v>
      </c>
      <c r="AA235" s="316">
        <f t="shared" si="154"/>
        <v>0</v>
      </c>
    </row>
    <row r="236" spans="1:27" ht="17.25">
      <c r="A236" s="274"/>
      <c r="B236" s="275"/>
      <c r="C236" s="276"/>
      <c r="D236"/>
      <c r="E236" s="277"/>
      <c r="F236" s="79"/>
      <c r="G236" s="79"/>
      <c r="H236" s="79"/>
      <c r="I236" s="79"/>
      <c r="J236" s="79"/>
      <c r="K236" s="79"/>
      <c r="L236" s="79"/>
      <c r="M236" s="79"/>
      <c r="N236" s="79"/>
      <c r="O236" s="79"/>
      <c r="Q236" s="406"/>
      <c r="R236" s="315">
        <f>R219</f>
        <v>0</v>
      </c>
      <c r="S236" s="315">
        <f aca="true" t="shared" si="155" ref="S236:AA236">S219</f>
        <v>0</v>
      </c>
      <c r="T236" s="315">
        <f t="shared" si="155"/>
        <v>0</v>
      </c>
      <c r="U236" s="315">
        <f t="shared" si="155"/>
        <v>0</v>
      </c>
      <c r="V236" s="315">
        <f t="shared" si="155"/>
        <v>0</v>
      </c>
      <c r="W236" s="315">
        <f t="shared" si="155"/>
        <v>0</v>
      </c>
      <c r="X236" s="315">
        <f t="shared" si="155"/>
        <v>0</v>
      </c>
      <c r="Y236" s="315">
        <f t="shared" si="155"/>
        <v>0</v>
      </c>
      <c r="Z236" s="315">
        <f t="shared" si="155"/>
        <v>0</v>
      </c>
      <c r="AA236" s="315">
        <f t="shared" si="155"/>
        <v>0</v>
      </c>
    </row>
    <row r="237" spans="1:27" ht="18" thickBot="1">
      <c r="A237" s="274"/>
      <c r="B237" s="275"/>
      <c r="C237" s="276"/>
      <c r="D237"/>
      <c r="E237" s="277"/>
      <c r="F237" s="79"/>
      <c r="G237" s="79"/>
      <c r="H237" s="79"/>
      <c r="I237" s="79"/>
      <c r="J237" s="79"/>
      <c r="K237" s="79"/>
      <c r="L237" s="79"/>
      <c r="M237" s="79"/>
      <c r="N237" s="79"/>
      <c r="O237" s="79"/>
      <c r="Q237" s="407" t="s">
        <v>526</v>
      </c>
      <c r="R237" s="316">
        <f>R209</f>
        <v>0</v>
      </c>
      <c r="S237" s="316">
        <f aca="true" t="shared" si="156" ref="S237:AA237">S209</f>
        <v>0</v>
      </c>
      <c r="T237" s="316">
        <f t="shared" si="156"/>
        <v>0</v>
      </c>
      <c r="U237" s="316">
        <f t="shared" si="156"/>
        <v>0</v>
      </c>
      <c r="V237" s="316">
        <f t="shared" si="156"/>
        <v>0</v>
      </c>
      <c r="W237" s="316">
        <f t="shared" si="156"/>
        <v>0</v>
      </c>
      <c r="X237" s="316">
        <f t="shared" si="156"/>
        <v>0</v>
      </c>
      <c r="Y237" s="316">
        <f t="shared" si="156"/>
        <v>0</v>
      </c>
      <c r="Z237" s="316">
        <f t="shared" si="156"/>
        <v>0</v>
      </c>
      <c r="AA237" s="316">
        <f t="shared" si="156"/>
        <v>0</v>
      </c>
    </row>
    <row r="238" spans="1:27" ht="17.25">
      <c r="A238" s="274"/>
      <c r="B238" s="275"/>
      <c r="C238" s="276"/>
      <c r="D238"/>
      <c r="E238" s="277"/>
      <c r="F238" s="79"/>
      <c r="G238" s="79"/>
      <c r="H238" s="79"/>
      <c r="I238" s="79"/>
      <c r="J238" s="79"/>
      <c r="K238" s="79"/>
      <c r="L238" s="79"/>
      <c r="M238" s="79"/>
      <c r="N238" s="79"/>
      <c r="O238" s="79"/>
      <c r="Q238" s="407"/>
      <c r="R238" s="317">
        <f>R220</f>
        <v>0</v>
      </c>
      <c r="S238" s="317">
        <f aca="true" t="shared" si="157" ref="S238:AA238">S220</f>
        <v>0</v>
      </c>
      <c r="T238" s="317">
        <f t="shared" si="157"/>
        <v>0</v>
      </c>
      <c r="U238" s="317">
        <f t="shared" si="157"/>
        <v>0</v>
      </c>
      <c r="V238" s="317">
        <f t="shared" si="157"/>
        <v>0</v>
      </c>
      <c r="W238" s="317">
        <f t="shared" si="157"/>
        <v>0</v>
      </c>
      <c r="X238" s="317">
        <f t="shared" si="157"/>
        <v>0</v>
      </c>
      <c r="Y238" s="317">
        <f t="shared" si="157"/>
        <v>0</v>
      </c>
      <c r="Z238" s="317">
        <f t="shared" si="157"/>
        <v>0</v>
      </c>
      <c r="AA238" s="317">
        <f t="shared" si="157"/>
        <v>0</v>
      </c>
    </row>
    <row r="239" spans="1:27" ht="18" thickBot="1">
      <c r="A239" s="274"/>
      <c r="B239" s="275"/>
      <c r="C239" s="276"/>
      <c r="D239"/>
      <c r="E239" s="277"/>
      <c r="F239" s="79"/>
      <c r="G239" s="79"/>
      <c r="H239" s="79"/>
      <c r="I239" s="79"/>
      <c r="J239" s="79"/>
      <c r="K239" s="79"/>
      <c r="L239" s="79"/>
      <c r="M239" s="79"/>
      <c r="N239" s="79"/>
      <c r="O239" s="79"/>
      <c r="Q239" s="406" t="s">
        <v>6</v>
      </c>
      <c r="R239" s="316">
        <f>R206</f>
        <v>0</v>
      </c>
      <c r="S239" s="316">
        <f aca="true" t="shared" si="158" ref="S239:AA239">S206</f>
        <v>0</v>
      </c>
      <c r="T239" s="316">
        <f t="shared" si="158"/>
        <v>0</v>
      </c>
      <c r="U239" s="316">
        <f t="shared" si="158"/>
        <v>0</v>
      </c>
      <c r="V239" s="316">
        <f t="shared" si="158"/>
        <v>0</v>
      </c>
      <c r="W239" s="316">
        <f t="shared" si="158"/>
        <v>0</v>
      </c>
      <c r="X239" s="316">
        <f t="shared" si="158"/>
        <v>0</v>
      </c>
      <c r="Y239" s="316">
        <f t="shared" si="158"/>
        <v>0</v>
      </c>
      <c r="Z239" s="316">
        <f t="shared" si="158"/>
        <v>0</v>
      </c>
      <c r="AA239" s="316">
        <f t="shared" si="158"/>
        <v>0</v>
      </c>
    </row>
    <row r="240" spans="1:27" ht="17.25">
      <c r="A240" s="274"/>
      <c r="B240" s="275"/>
      <c r="C240" s="276"/>
      <c r="D240"/>
      <c r="E240" s="277"/>
      <c r="F240" s="79"/>
      <c r="G240" s="79"/>
      <c r="H240" s="79"/>
      <c r="I240" s="79"/>
      <c r="J240" s="79"/>
      <c r="K240" s="79"/>
      <c r="L240" s="79"/>
      <c r="M240" s="79"/>
      <c r="N240" s="79"/>
      <c r="O240" s="79"/>
      <c r="Q240" s="406"/>
      <c r="R240" s="315">
        <f>R221</f>
        <v>0</v>
      </c>
      <c r="S240" s="315">
        <f aca="true" t="shared" si="159" ref="S240:AA240">S221</f>
        <v>0</v>
      </c>
      <c r="T240" s="315">
        <f t="shared" si="159"/>
        <v>0</v>
      </c>
      <c r="U240" s="315">
        <f t="shared" si="159"/>
        <v>0</v>
      </c>
      <c r="V240" s="315">
        <f t="shared" si="159"/>
        <v>0</v>
      </c>
      <c r="W240" s="315">
        <f t="shared" si="159"/>
        <v>0</v>
      </c>
      <c r="X240" s="315">
        <f t="shared" si="159"/>
        <v>0</v>
      </c>
      <c r="Y240" s="315">
        <f t="shared" si="159"/>
        <v>0</v>
      </c>
      <c r="Z240" s="315">
        <f t="shared" si="159"/>
        <v>0</v>
      </c>
      <c r="AA240" s="315">
        <f t="shared" si="159"/>
        <v>0</v>
      </c>
    </row>
    <row r="241" spans="1:27" ht="18" thickBot="1">
      <c r="A241" s="274"/>
      <c r="B241" s="275"/>
      <c r="C241" s="276"/>
      <c r="D241"/>
      <c r="E241" s="277"/>
      <c r="F241" s="79"/>
      <c r="G241" s="79"/>
      <c r="H241" s="79"/>
      <c r="I241" s="79"/>
      <c r="J241" s="79"/>
      <c r="K241" s="79"/>
      <c r="L241" s="79"/>
      <c r="M241" s="79"/>
      <c r="N241" s="79"/>
      <c r="O241" s="79"/>
      <c r="Q241" s="407" t="s">
        <v>527</v>
      </c>
      <c r="R241" s="316">
        <f>R210</f>
        <v>0</v>
      </c>
      <c r="S241" s="316">
        <f aca="true" t="shared" si="160" ref="S241:AA241">S210</f>
        <v>0</v>
      </c>
      <c r="T241" s="316">
        <f t="shared" si="160"/>
        <v>0</v>
      </c>
      <c r="U241" s="316">
        <f t="shared" si="160"/>
        <v>0</v>
      </c>
      <c r="V241" s="316">
        <f t="shared" si="160"/>
        <v>0</v>
      </c>
      <c r="W241" s="316">
        <f t="shared" si="160"/>
        <v>0</v>
      </c>
      <c r="X241" s="316">
        <f t="shared" si="160"/>
        <v>0</v>
      </c>
      <c r="Y241" s="316">
        <f t="shared" si="160"/>
        <v>0</v>
      </c>
      <c r="Z241" s="316">
        <f t="shared" si="160"/>
        <v>0</v>
      </c>
      <c r="AA241" s="316">
        <f t="shared" si="160"/>
        <v>0</v>
      </c>
    </row>
    <row r="242" spans="1:27" ht="17.25">
      <c r="A242" s="274"/>
      <c r="B242" s="275"/>
      <c r="C242" s="276"/>
      <c r="D242"/>
      <c r="E242" s="277"/>
      <c r="F242" s="79"/>
      <c r="G242" s="79"/>
      <c r="H242" s="79"/>
      <c r="I242" s="79"/>
      <c r="J242" s="79"/>
      <c r="K242" s="79"/>
      <c r="L242" s="79"/>
      <c r="M242" s="79"/>
      <c r="N242" s="79"/>
      <c r="O242" s="79"/>
      <c r="Q242" s="407"/>
      <c r="R242" s="317">
        <f>R222</f>
        <v>0</v>
      </c>
      <c r="S242" s="317">
        <f aca="true" t="shared" si="161" ref="S242:AA242">S222</f>
        <v>0</v>
      </c>
      <c r="T242" s="317">
        <f t="shared" si="161"/>
        <v>0</v>
      </c>
      <c r="U242" s="317">
        <f t="shared" si="161"/>
        <v>0</v>
      </c>
      <c r="V242" s="317">
        <f t="shared" si="161"/>
        <v>0</v>
      </c>
      <c r="W242" s="317">
        <f t="shared" si="161"/>
        <v>0</v>
      </c>
      <c r="X242" s="317">
        <f t="shared" si="161"/>
        <v>0</v>
      </c>
      <c r="Y242" s="317">
        <f t="shared" si="161"/>
        <v>0</v>
      </c>
      <c r="Z242" s="317">
        <f t="shared" si="161"/>
        <v>0</v>
      </c>
      <c r="AA242" s="317">
        <f t="shared" si="161"/>
        <v>0</v>
      </c>
    </row>
  </sheetData>
  <sheetProtection sheet="1" objects="1" scenarios="1"/>
  <protectedRanges>
    <protectedRange sqref="E174:E179 E87:E96 E100:E106 E73:E83 E121 E127:E137 E124 E141:E146 E150:E159 E163:E170 E110:E116 E183:E188 E192:E199 E6:E21 E25:E68" name="範囲1"/>
    <protectedRange sqref="E122:E123 E125:E126" name="範囲1_2"/>
  </protectedRanges>
  <mergeCells count="63">
    <mergeCell ref="Y26:Y27"/>
    <mergeCell ref="Y7:Y8"/>
    <mergeCell ref="AA26:AA27"/>
    <mergeCell ref="AA7:AA8"/>
    <mergeCell ref="R26:R27"/>
    <mergeCell ref="S26:S27"/>
    <mergeCell ref="T26:T27"/>
    <mergeCell ref="U26:U27"/>
    <mergeCell ref="V26:V27"/>
    <mergeCell ref="W26:W27"/>
    <mergeCell ref="X26:X27"/>
    <mergeCell ref="I26:I27"/>
    <mergeCell ref="Z26:Z27"/>
    <mergeCell ref="R1:AA1"/>
    <mergeCell ref="R7:R8"/>
    <mergeCell ref="S7:S8"/>
    <mergeCell ref="T7:T8"/>
    <mergeCell ref="U7:U8"/>
    <mergeCell ref="V7:V8"/>
    <mergeCell ref="W7:W8"/>
    <mergeCell ref="X7:X8"/>
    <mergeCell ref="O26:O27"/>
    <mergeCell ref="N26:N27"/>
    <mergeCell ref="M26:M27"/>
    <mergeCell ref="L26:L27"/>
    <mergeCell ref="Z7:Z8"/>
    <mergeCell ref="E26:E27"/>
    <mergeCell ref="G26:G27"/>
    <mergeCell ref="F26:F27"/>
    <mergeCell ref="K26:K27"/>
    <mergeCell ref="J26:J27"/>
    <mergeCell ref="N7:N8"/>
    <mergeCell ref="O7:O8"/>
    <mergeCell ref="B7:B8"/>
    <mergeCell ref="C7:C8"/>
    <mergeCell ref="D7:D8"/>
    <mergeCell ref="E7:E8"/>
    <mergeCell ref="B31:B34"/>
    <mergeCell ref="C31:C34"/>
    <mergeCell ref="B35:B36"/>
    <mergeCell ref="C35:C36"/>
    <mergeCell ref="L7:L8"/>
    <mergeCell ref="M7:M8"/>
    <mergeCell ref="H26:H27"/>
    <mergeCell ref="D26:D27"/>
    <mergeCell ref="B26:B27"/>
    <mergeCell ref="C26:C27"/>
    <mergeCell ref="Q231:Q232"/>
    <mergeCell ref="Q233:Q234"/>
    <mergeCell ref="Q235:Q236"/>
    <mergeCell ref="Q237:Q238"/>
    <mergeCell ref="C92:C93"/>
    <mergeCell ref="C194:C196"/>
    <mergeCell ref="Q239:Q240"/>
    <mergeCell ref="Q241:Q242"/>
    <mergeCell ref="F1:O1"/>
    <mergeCell ref="A2:E2"/>
    <mergeCell ref="F7:F8"/>
    <mergeCell ref="G7:G8"/>
    <mergeCell ref="H7:H8"/>
    <mergeCell ref="I7:I8"/>
    <mergeCell ref="J7:J8"/>
    <mergeCell ref="K7:K8"/>
  </mergeCells>
  <conditionalFormatting sqref="E1:E2 E4:E65536">
    <cfRule type="cellIs" priority="1" dxfId="0" operator="equal" stopIfTrue="1">
      <formula>"×"</formula>
    </cfRule>
  </conditionalFormatting>
  <printOptions/>
  <pageMargins left="0.7874015748031497" right="0.7874015748031497" top="0.984251968503937" bottom="0.984251968503937" header="0.5118110236220472" footer="0.5118110236220472"/>
  <pageSetup fitToHeight="100" horizontalDpi="400" verticalDpi="400" orientation="landscape" paperSize="8" scale="63" r:id="rId2"/>
  <rowBreaks count="5" manualBreakCount="5">
    <brk id="22" max="255" man="1"/>
    <brk id="69" max="255" man="1"/>
    <brk id="107" max="255" man="1"/>
    <brk id="137" max="255" man="1"/>
    <brk id="1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t-takahashi</cp:lastModifiedBy>
  <cp:lastPrinted>2010-04-16T11:24:01Z</cp:lastPrinted>
  <dcterms:created xsi:type="dcterms:W3CDTF">1997-01-08T22:48:59Z</dcterms:created>
  <dcterms:modified xsi:type="dcterms:W3CDTF">2010-04-27T01:37:57Z</dcterms:modified>
  <cp:category/>
  <cp:version/>
  <cp:contentType/>
  <cp:contentStatus/>
</cp:coreProperties>
</file>