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495" yWindow="65521" windowWidth="9540" windowHeight="11610" activeTab="0"/>
  </bookViews>
  <sheets>
    <sheet name="1)旅客船入力シート" sheetId="1" r:id="rId1"/>
    <sheet name="2)グラフシート・自由記入" sheetId="2" r:id="rId2"/>
    <sheet name="→Tool" sheetId="3" r:id="rId3"/>
    <sheet name="3)計算用シート" sheetId="4" r:id="rId4"/>
  </sheets>
  <definedNames>
    <definedName name="_xlnm.Print_Area" localSheetId="0">'1)旅客船入力シート'!$A$1:$S$276</definedName>
    <definedName name="_xlnm.Print_Area" localSheetId="1">'2)グラフシート・自由記入'!$A$1:$S$36</definedName>
    <definedName name="_xlnm.Print_Area" localSheetId="3">'3)計算用シート'!$A$1:$O$334</definedName>
    <definedName name="_xlnm.Print_Titles" localSheetId="0">'1)旅客船入力シート'!$1:$2</definedName>
    <definedName name="_xlnm.Print_Titles" localSheetId="3">'3)計算用シート'!$1:$2</definedName>
    <definedName name="Z_C042232D_9D55_4D1B_BA07_C9D42CAF0C91_.wvu.PrintArea" localSheetId="0" hidden="1">'1)旅客船入力シート'!$B$2:$I$267</definedName>
    <definedName name="Z_C042232D_9D55_4D1B_BA07_C9D42CAF0C91_.wvu.PrintArea" localSheetId="3" hidden="1">'3)計算用シート'!$A$2:$E$334</definedName>
  </definedNames>
  <calcPr fullCalcOnLoad="1"/>
</workbook>
</file>

<file path=xl/sharedStrings.xml><?xml version="1.0" encoding="utf-8"?>
<sst xmlns="http://schemas.openxmlformats.org/spreadsheetml/2006/main" count="3137" uniqueCount="687">
  <si>
    <t>３</t>
  </si>
  <si>
    <t>４</t>
  </si>
  <si>
    <t>○</t>
  </si>
  <si>
    <t>５</t>
  </si>
  <si>
    <t>表示</t>
  </si>
  <si>
    <t>６</t>
  </si>
  <si>
    <t>◇</t>
  </si>
  <si>
    <r>
      <t>◆</t>
    </r>
    <r>
      <rPr>
        <sz val="11"/>
        <color indexed="12"/>
        <rFont val="ＭＳ Ｐゴシック"/>
        <family val="3"/>
      </rPr>
      <t>通路の</t>
    </r>
    <r>
      <rPr>
        <sz val="11"/>
        <color indexed="12"/>
        <rFont val="ＭＳ Ｐゴシック"/>
        <family val="3"/>
      </rPr>
      <t>幅が90cm以上であり、曲がり角の出角が隅切りまたは曲面であるか。</t>
    </r>
  </si>
  <si>
    <t>◇</t>
  </si>
  <si>
    <t>№</t>
  </si>
  <si>
    <t>１</t>
  </si>
  <si>
    <t>２</t>
  </si>
  <si>
    <t>４</t>
  </si>
  <si>
    <t>№</t>
  </si>
  <si>
    <t>６</t>
  </si>
  <si>
    <r>
      <t>◆</t>
    </r>
    <r>
      <rPr>
        <sz val="11"/>
        <color indexed="12"/>
        <rFont val="ＭＳ Ｐゴシック"/>
        <family val="3"/>
      </rPr>
      <t>通路の幅が90</t>
    </r>
    <r>
      <rPr>
        <sz val="11"/>
        <color indexed="12"/>
        <rFont val="ＭＳ Ｐゴシック"/>
        <family val="3"/>
      </rPr>
      <t>cm以上であり、曲がり角の出角が隅切りまたは曲面であるか。</t>
    </r>
  </si>
  <si>
    <t>１</t>
  </si>
  <si>
    <t>№</t>
  </si>
  <si>
    <t>○</t>
  </si>
  <si>
    <t>１</t>
  </si>
  <si>
    <t>○</t>
  </si>
  <si>
    <t>３</t>
  </si>
  <si>
    <t>○</t>
  </si>
  <si>
    <t>４</t>
  </si>
  <si>
    <t>５</t>
  </si>
  <si>
    <t>○</t>
  </si>
  <si>
    <t>６</t>
  </si>
  <si>
    <t>８</t>
  </si>
  <si>
    <t>◇</t>
  </si>
  <si>
    <r>
      <t>◆</t>
    </r>
    <r>
      <rPr>
        <sz val="11"/>
        <color indexed="12"/>
        <rFont val="ＭＳ Ｐゴシック"/>
        <family val="3"/>
      </rPr>
      <t>スルー式であるか。あるいは、車いす</t>
    </r>
    <r>
      <rPr>
        <sz val="11"/>
        <color indexed="12"/>
        <rFont val="ＭＳ Ｐゴシック"/>
        <family val="3"/>
      </rPr>
      <t>使用者が出入口状況を確認できる鏡があるか</t>
    </r>
    <r>
      <rPr>
        <sz val="11"/>
        <color indexed="12"/>
        <rFont val="ＭＳ Ｐゴシック"/>
        <family val="3"/>
      </rPr>
      <t>。</t>
    </r>
  </si>
  <si>
    <r>
      <t>◆</t>
    </r>
    <r>
      <rPr>
        <sz val="11"/>
        <color indexed="12"/>
        <rFont val="ＭＳ Ｐゴシック"/>
        <family val="3"/>
      </rPr>
      <t>スルー式であるか。あるいは、鏡が</t>
    </r>
    <r>
      <rPr>
        <sz val="11"/>
        <color indexed="12"/>
        <rFont val="ＭＳ Ｐゴシック"/>
        <family val="3"/>
      </rPr>
      <t>設置されている場合、ステンレス等の破損しにくいもので、下辺が床上40cm程度であるか。</t>
    </r>
  </si>
  <si>
    <t>◇</t>
  </si>
  <si>
    <t>◇</t>
  </si>
  <si>
    <t>◆操作盤が押しボタン式で、点字表示があるか。</t>
  </si>
  <si>
    <t>№</t>
  </si>
  <si>
    <t>○</t>
  </si>
  <si>
    <t>○</t>
  </si>
  <si>
    <t>№</t>
  </si>
  <si>
    <t>１</t>
  </si>
  <si>
    <t>１</t>
  </si>
  <si>
    <t>３</t>
  </si>
  <si>
    <t>○</t>
  </si>
  <si>
    <t>１</t>
  </si>
  <si>
    <t>○</t>
  </si>
  <si>
    <t>○</t>
  </si>
  <si>
    <t>５</t>
  </si>
  <si>
    <t>６</t>
  </si>
  <si>
    <t>７</t>
  </si>
  <si>
    <t>８</t>
  </si>
  <si>
    <t>10</t>
  </si>
  <si>
    <t>付加指標</t>
  </si>
  <si>
    <t>№</t>
  </si>
  <si>
    <t>０</t>
  </si>
  <si>
    <t>○</t>
  </si>
  <si>
    <t>○</t>
  </si>
  <si>
    <t>１</t>
  </si>
  <si>
    <t>◇</t>
  </si>
  <si>
    <t>（３）施設や設備の使いやすさ</t>
  </si>
  <si>
    <t xml:space="preserve">№ </t>
  </si>
  <si>
    <t>１</t>
  </si>
  <si>
    <t>３</t>
  </si>
  <si>
    <t xml:space="preserve">№ </t>
  </si>
  <si>
    <t>１</t>
  </si>
  <si>
    <t>○</t>
  </si>
  <si>
    <t>○手すりが設けられているか。</t>
  </si>
  <si>
    <t>２</t>
  </si>
  <si>
    <t>◆係員への通報装置が設置されているか。</t>
  </si>
  <si>
    <t>４</t>
  </si>
  <si>
    <t>５</t>
  </si>
  <si>
    <t>寝台</t>
  </si>
  <si>
    <t>○</t>
  </si>
  <si>
    <t>○手すりが設けられているか。</t>
  </si>
  <si>
    <t>６</t>
  </si>
  <si>
    <t xml:space="preserve">№ </t>
  </si>
  <si>
    <t>３</t>
  </si>
  <si>
    <t>◆出入口の戸が手動式の場合、自動的に戻らないもので握り手が棒状ハンドルであるか。</t>
  </si>
  <si>
    <t>◆出入口の戸が電動式の場合、手かざしセンサーに押しボタンが併設されているか。</t>
  </si>
  <si>
    <t>◆大便器には呼出しボタンを手の届く位置と床に転倒した時に使える位置に設置されているか。</t>
  </si>
  <si>
    <t>◇</t>
  </si>
  <si>
    <t>◆便器洗浄ボタンがは靴べら式押しボタンであるか（センサー併設も可）。</t>
  </si>
  <si>
    <t>◆鍵が容易に施錠できる形状で、非常時に外から解錠できるか。</t>
  </si>
  <si>
    <t>◇</t>
  </si>
  <si>
    <t>◇</t>
  </si>
  <si>
    <t xml:space="preserve">№ </t>
  </si>
  <si>
    <t>３</t>
  </si>
  <si>
    <t>○</t>
  </si>
  <si>
    <t>４</t>
  </si>
  <si>
    <t>５</t>
  </si>
  <si>
    <t xml:space="preserve">№ </t>
  </si>
  <si>
    <t>１</t>
  </si>
  <si>
    <t>○いすの収容数百人ごとに一以上の割合で、車いす使用者の円滑な利用に適したテーブルが設置されているか。</t>
  </si>
  <si>
    <t>○</t>
  </si>
  <si>
    <t>２</t>
  </si>
  <si>
    <t xml:space="preserve">№ </t>
  </si>
  <si>
    <t>◆JIS T0103（コミュニケーション支援用絵記号デザイン原則）を利用したコミュニケーションボードが備えられているか。</t>
  </si>
  <si>
    <t>◆聴覚障害者のためにＦＡＸが設置されているか。</t>
  </si>
  <si>
    <t xml:space="preserve">№ </t>
  </si>
  <si>
    <t>◇</t>
  </si>
  <si>
    <t xml:space="preserve">№ </t>
  </si>
  <si>
    <t>1</t>
  </si>
  <si>
    <t>案内情報_個別集計</t>
  </si>
  <si>
    <t>②</t>
  </si>
  <si>
    <t>③</t>
  </si>
  <si>
    <t>⑤</t>
  </si>
  <si>
    <t>⑦</t>
  </si>
  <si>
    <t>⑨</t>
  </si>
  <si>
    <t>⑪</t>
  </si>
  <si>
    <t>⑭</t>
  </si>
  <si>
    <t>⑯</t>
  </si>
  <si>
    <t>⑰</t>
  </si>
  <si>
    <t>⑦</t>
  </si>
  <si>
    <t>⑪</t>
  </si>
  <si>
    <t>⑪</t>
  </si>
  <si>
    <t>⑮</t>
  </si>
  <si>
    <t>⑮</t>
  </si>
  <si>
    <t>⑱</t>
  </si>
  <si>
    <t>⑳</t>
  </si>
  <si>
    <t>○</t>
  </si>
  <si>
    <t>１</t>
  </si>
  <si>
    <t>◇</t>
  </si>
  <si>
    <t>①</t>
  </si>
  <si>
    <t>○</t>
  </si>
  <si>
    <t>◇</t>
  </si>
  <si>
    <t>グラフ用</t>
  </si>
  <si>
    <t>総括表</t>
  </si>
  <si>
    <t>○の2の数</t>
  </si>
  <si>
    <t>◇の1の数（分子）</t>
  </si>
  <si>
    <t>○・◇の分母（入力した項目数）</t>
  </si>
  <si>
    <t>　－：離れていない（→以下、評価不要）
　○：離れている</t>
  </si>
  <si>
    <t>　－：寝台席ではない（→以下、評価不要）
　○：利用に適した構造である
　×：利用に適した構造ではない</t>
  </si>
  <si>
    <t>　－：設置されていないが、設置義務がない（→以下、評価不要）
　○：設置されている
　×：設置されていない（→以下、評価不要）</t>
  </si>
  <si>
    <t>○階段の上端および下端には、床面に点状ブロック（周囲の床面との明度差が大きいこと等により容易に識別できること）が敷設されているか。</t>
  </si>
  <si>
    <t>○かご内に、かごが到着する階並びにかごおよび昇降路の出入口の戸の閉鎖を音声により知らせる設備が設けられているか。</t>
  </si>
  <si>
    <t>○かご内および乗降ロビーに、車いす使用者が円滑に操作できる位置に操作盤が設置され、それぞれ1以上には点字がはり付けられているか。</t>
  </si>
  <si>
    <t>○目的港の港名その他の当該船舶の運航に関する情報を文字等により表示するための設備および音声により提供するための設備が設置されているか。</t>
  </si>
  <si>
    <t>○出入口付近に、男子用および女子用の区別（当該区別がある場合に限る）並びに便所内の配置を音、点字、触知案内図等の方法により視覚障害者に示すための設備が設けられているか。</t>
  </si>
  <si>
    <t>○腰掛便座および手すりが設けられているか。</t>
  </si>
  <si>
    <t>◆段差・勾配を設ける場合、その接続する通路との色の明度、色相または彩度の差が大きいことによりその存在を容易に識別できるものであるか。</t>
  </si>
  <si>
    <t>○戸がある場合、自動的に開閉する構造または高齢者、障害者等が容易に開閉して通過できる構造のものであるか。</t>
  </si>
  <si>
    <t>◆段差・勾配がある場合、その接続する通路との色の明度、色相または彩度の差が大きいことによりその存在が容易に識別できるか。</t>
  </si>
  <si>
    <t>○踏面の端部の全体がその周囲の部分と色の明度、色相または彩度の差が大きいことにより段を容易に識別できるものであるか。</t>
  </si>
  <si>
    <t>○車いすスペースが、旅客定員100人ごとに1以上の割合で、利用しやすい場所に設置されているか。
設置されていない場合には、航行予定時間が8時間以上であり、かつ、客席が座席または寝台のみに該当するか。</t>
  </si>
  <si>
    <t>○傾斜路がある場合、傾斜路があることを示すJIS Z8210 （案内用図記号）等の図記号があるか。</t>
  </si>
  <si>
    <t>○エレベーターがあることを示すJIS Z8210 （案内用図記号）等の図記号があるか。</t>
  </si>
  <si>
    <t>◆わかりやすい場所に国際シンボルマークまたはJIS Z8210 （案内用図記号）等の‘身障者用設備’図記号があり、英語による表記があるか。</t>
  </si>
  <si>
    <t>◆わかりやすい場所に国際シンボルマークまたはJIS Z8210 （案内用図記号）等の‘身障者用設備’図記号があり、英語による表記があるか。</t>
  </si>
  <si>
    <t>◆わかりやすい場所に国際シンボルマークまたはJIS Z8210 （案内用図記号）等の‘身障者用設備’図記号があり、座席番号を表示する点字シールが貼付されているか。</t>
  </si>
  <si>
    <t>○出入口に国際シンボルマークまたはJIS Z8210 （案内用図記号）等の‘身障者用設備’図記号があるか。</t>
  </si>
  <si>
    <t>◆食堂があることを示すJIS Z8210 （案内用図記号）等があるか。</t>
  </si>
  <si>
    <t>◆公衆電話、ＦＡＸがあることを示すJIS Z8210 （案内用図記号）等があるか。</t>
  </si>
  <si>
    <t>◆操作盤が車いす使用者に使いやすい高さで、かご内左右にあるか。</t>
  </si>
  <si>
    <t>○バリアフリー客席等と船内旅客用設備が別甲板にあるか。別甲板にある場合、エレベーターが設けられているか。　　　　　　　　　　　　　　　　　　　　　　　　　　　　　　</t>
  </si>
  <si>
    <t>　○：設けられている
　×：設けられていない（→以下、評価不要）</t>
  </si>
  <si>
    <t>○遊歩甲板があるか。</t>
  </si>
  <si>
    <t>　－：ない（→以下、評価不要）
　○：ある</t>
  </si>
  <si>
    <t>　○：備えられている
　×：備えられていない</t>
  </si>
  <si>
    <t>○聴覚障害者が意思疎通を図るための筆談用具、筆談器等が備えられ、かつ、その旨が表示されているか。</t>
  </si>
  <si>
    <t>◆JIS T0103（コミュニケーション支援用絵記号デザイン原則）を利用したコミュニケーションボードが備えられているか。</t>
  </si>
  <si>
    <t>◆公衆電話がある場合、音声増幅装置付電話機であるか。</t>
  </si>
  <si>
    <t>　－：公衆電話がない
　○：音声増幅装置付きである
　×：音声増幅装置付きではない</t>
  </si>
  <si>
    <t>ｐ.59～62</t>
  </si>
  <si>
    <t>ｐ.61</t>
  </si>
  <si>
    <t>ｐ.62</t>
  </si>
  <si>
    <r>
      <t>◆</t>
    </r>
    <r>
      <rPr>
        <sz val="11"/>
        <color indexed="12"/>
        <rFont val="ＭＳ Ｐゴシック"/>
        <family val="3"/>
      </rPr>
      <t>幅が90cm以上であるか。</t>
    </r>
  </si>
  <si>
    <t>○</t>
  </si>
  <si>
    <t>①</t>
  </si>
  <si>
    <t>②</t>
  </si>
  <si>
    <t>③</t>
  </si>
  <si>
    <t>④</t>
  </si>
  <si>
    <t>⑤</t>
  </si>
  <si>
    <t>⑥</t>
  </si>
  <si>
    <t>⑦</t>
  </si>
  <si>
    <t>⑧</t>
  </si>
  <si>
    <t>⑨</t>
  </si>
  <si>
    <t>⑩</t>
  </si>
  <si>
    <t>（１）移動のしやすさ</t>
  </si>
  <si>
    <t>①乗下船経路：乗降用設備／舷門</t>
  </si>
  <si>
    <t>②乗下船経路：車両区域</t>
  </si>
  <si>
    <t>③乗下船経路：通路（舷門～甲板室出入口）</t>
  </si>
  <si>
    <t>④乗下船経路：階段（舷門～甲板室出入口）</t>
  </si>
  <si>
    <t>⑤乗下船経路：通路（甲板室出入口または舷門～バリアフリー客席等）</t>
  </si>
  <si>
    <t>⑨船内移動経路：通路（バリアフリー客席等～船内旅客用設備・遊歩甲板）</t>
  </si>
  <si>
    <t>⑪船内移動経路：バリアフリーエレベーター２</t>
  </si>
  <si>
    <t>⑩船内移動経路：階段（バリアフリー客席等～船内旅客用設備、遊歩甲板）</t>
  </si>
  <si>
    <t>⑫案内板、触知案内図</t>
  </si>
  <si>
    <t>⑬運航情報提供設備</t>
  </si>
  <si>
    <t>（３）施設や設備の使いやすさ</t>
  </si>
  <si>
    <t>⑭車いすスペース</t>
  </si>
  <si>
    <t>⑮バリアフリー客席</t>
  </si>
  <si>
    <t>⑯バリアフリー便所（※便所に関してはバリアフリー便所について絞って評価を行う）</t>
  </si>
  <si>
    <t>⑰遊歩甲板</t>
  </si>
  <si>
    <t>⑱食堂</t>
  </si>
  <si>
    <t>⑳公衆電話、ＦＡＸ</t>
  </si>
  <si>
    <t>⑲売店</t>
  </si>
  <si>
    <t>◆上記項目について、英語による表記があるか。</t>
  </si>
  <si>
    <t>○図書館があるか。</t>
  </si>
  <si>
    <t>◆車いす使用者が利用できる構造であるか。</t>
  </si>
  <si>
    <t>◆緊急時に肢体不自由者等の船内移動とシューターによる脱出を支援するための設備等があるか。</t>
  </si>
  <si>
    <t>◆ＡＥＤ（自動体外除細動器）があるか。</t>
  </si>
  <si>
    <t>教育訓練</t>
  </si>
  <si>
    <t>○車いす使用者が円滑に利用するための十分なスペースが確保されているか。</t>
  </si>
  <si>
    <t>○車いす使用者が円滑に利用できる位置に手すりが設置されているか。</t>
  </si>
  <si>
    <t>○車いすスペースである旨が表示されているか。</t>
  </si>
  <si>
    <t>⑧妊娠中の人</t>
  </si>
  <si>
    <t>⑨乳幼児連れ</t>
  </si>
  <si>
    <t>⑩外国人</t>
  </si>
  <si>
    <t>　○：利用できる構造である
　×：利用できる構造ではない</t>
  </si>
  <si>
    <t>４</t>
  </si>
  <si>
    <t>５</t>
  </si>
  <si>
    <t>７</t>
  </si>
  <si>
    <t>８</t>
  </si>
  <si>
    <t>　○：設置されている
　×：設置されていない</t>
  </si>
  <si>
    <t>記入欄</t>
  </si>
  <si>
    <t>　○：設けられている
　×：設けられていない</t>
  </si>
  <si>
    <t>　○：設置されている
　×：設置されていない</t>
  </si>
  <si>
    <t>１</t>
  </si>
  <si>
    <t>　○：ある
　×：ない</t>
  </si>
  <si>
    <t>付加指標</t>
  </si>
  <si>
    <t>寝台</t>
  </si>
  <si>
    <t>№</t>
  </si>
  <si>
    <t>３</t>
  </si>
  <si>
    <t>２</t>
  </si>
  <si>
    <t>１</t>
  </si>
  <si>
    <r>
      <t>○舷門から甲板室入口までの通路</t>
    </r>
    <r>
      <rPr>
        <sz val="11"/>
        <rFont val="ＭＳ Ｐゴシック"/>
        <family val="3"/>
      </rPr>
      <t>に階段があるか。</t>
    </r>
  </si>
  <si>
    <t>○手すりが設けられているか。</t>
  </si>
  <si>
    <t>○</t>
  </si>
  <si>
    <t>◇</t>
  </si>
  <si>
    <t>○車両区域があるか。</t>
  </si>
  <si>
    <t>戸</t>
  </si>
  <si>
    <t>その他</t>
  </si>
  <si>
    <t>①高齢者</t>
  </si>
  <si>
    <t>④内部障害者</t>
  </si>
  <si>
    <t>食堂</t>
  </si>
  <si>
    <t>売店</t>
  </si>
  <si>
    <t>１</t>
  </si>
  <si>
    <t>○食堂があるか。</t>
  </si>
  <si>
    <t>○出入口幅は、80cm以上であるか。</t>
  </si>
  <si>
    <t>　○：設備がなくても円滑に通過できる
　○：備えられている
　×：備えられていない</t>
  </si>
  <si>
    <t>　○：90cm以上である
　×：90cm未満である</t>
  </si>
  <si>
    <t>　○：350cm以上である
　×：350cm未満である</t>
  </si>
  <si>
    <t>○通路の幅が80cm以上であるか。</t>
  </si>
  <si>
    <t>　－：戸がない
　○：80cm以上である
　×：80cm未満である</t>
  </si>
  <si>
    <t>◆蹴上げ16cm程度、踏面奥行き30cm、踏面幅員120cm以上で、蹴込み板が設けられているか。</t>
  </si>
  <si>
    <t>○かごの出入口幅が80cm以上であるか。</t>
  </si>
  <si>
    <t>◆出入口の幅が90cm以上であるか。</t>
  </si>
  <si>
    <t>　○：90cm以上である
　×：90cm未満である</t>
  </si>
  <si>
    <t>◆両側面、正面壁に高さ80～85cm程度の連続した手すりがあり、端部が突起しない構造であるか。</t>
  </si>
  <si>
    <t>◆国際シンボルマーク等（10cm角～45cm角程度、色は白地にブルーまたはブルー地に白）が表示されているか。</t>
  </si>
  <si>
    <t>○通路の幅が120cm以上であるか。</t>
  </si>
  <si>
    <t>　○：120cm以上である
　×：120cm未満である</t>
  </si>
  <si>
    <t>◆寝台の戸の前の廊下空間は、車いすが転回できる広さ（幅140cm以上奥行が135cm以上の空間、または、直径150cm以上の円形の空間）であるか。</t>
  </si>
  <si>
    <t>○出入口に戸がある場合、幅80cm以上で、車いす使用者が座ったまま開閉できる引き戸またはこれに類するものであるか。</t>
  </si>
  <si>
    <t>○車いす使用者が360°回転できる広さ（直径150cm以上の円形の空間）が確保されているか。</t>
  </si>
  <si>
    <t>◆出入口の戸の周辺（直径150cm）は出入りに支障がないように障害物等のない空間を確保し、段差がなく、案内表示があるか。</t>
  </si>
  <si>
    <t>◆出入口の戸の幅が90cm以上であるか。</t>
  </si>
  <si>
    <t>○出入口が幅80cm以上で段差がないか。</t>
  </si>
  <si>
    <t>バリアフリー便所</t>
  </si>
  <si>
    <t>　○：ある
　×：ない</t>
  </si>
  <si>
    <t>　○：使いやすい
　×：使いにくい</t>
  </si>
  <si>
    <t>　○：設けられている
　×：設けられていない</t>
  </si>
  <si>
    <t>◆雨をよける設備が設置されているか。</t>
  </si>
  <si>
    <t>　○：左記に該当する
　×：左記に該当しない</t>
  </si>
  <si>
    <t>　○：左記の構造である
　×：左記の構造ではない</t>
  </si>
  <si>
    <t>○売店があるか。　</t>
  </si>
  <si>
    <t>◆上記項目について、英語による表記があるか。</t>
  </si>
  <si>
    <t>　○：可能である
　×：不可能である</t>
  </si>
  <si>
    <t>緊急時の対応</t>
  </si>
  <si>
    <r>
      <t>　○：</t>
    </r>
    <r>
      <rPr>
        <sz val="11"/>
        <rFont val="ＭＳ Ｐゴシック"/>
        <family val="3"/>
      </rPr>
      <t>設けられている
　×：設けられていない</t>
    </r>
  </si>
  <si>
    <t>　○：表示している
　×：表示していない</t>
  </si>
  <si>
    <r>
      <t>○</t>
    </r>
    <r>
      <rPr>
        <sz val="11"/>
        <rFont val="ＭＳ Ｐゴシック"/>
        <family val="3"/>
      </rPr>
      <t>通路に手すりが設けられているか。</t>
    </r>
  </si>
  <si>
    <t>○かご内に手すりが設けられているか。</t>
  </si>
  <si>
    <t>○操作盤に近接する通路には、点状ブロック（周囲の床面との明度差が大きいこと等により容易に識別できること）が敷設されているか。</t>
  </si>
  <si>
    <t>避難誘導訓練</t>
  </si>
  <si>
    <t>高齢者・障害者等に対応した避難誘導の訓練を行っているか。</t>
  </si>
  <si>
    <t>⑤視覚障害者
（全盲・弱視・色覚障害）</t>
  </si>
  <si>
    <t>⑦知的、精神、発達障害者</t>
  </si>
  <si>
    <t>○車いすを固定することができる設備が設けられているか。</t>
  </si>
  <si>
    <t>○バリアフリー客席（いす席、座席、寝台のいずれか）が、客席のうち旅客定員25人ごとに1以上の割合で、設けられているか。</t>
  </si>
  <si>
    <t>いす席</t>
  </si>
  <si>
    <t>座席</t>
  </si>
  <si>
    <t>評価対象選定指標</t>
  </si>
  <si>
    <t>■いす席の場合</t>
  </si>
  <si>
    <t>■座席の場合</t>
  </si>
  <si>
    <t>■寝台の場合</t>
  </si>
  <si>
    <t>３</t>
  </si>
  <si>
    <t>２</t>
  </si>
  <si>
    <t>６</t>
  </si>
  <si>
    <t>９</t>
  </si>
  <si>
    <t>　○：設置されている
　×：設置されていない</t>
  </si>
  <si>
    <t>　○：確保されている
　×：確保されていない</t>
  </si>
  <si>
    <t>　○：80cm以上である
　×：80cm未満である</t>
  </si>
  <si>
    <t>　○：120cm以上である
　×：120cm未満である</t>
  </si>
  <si>
    <t>付加指標</t>
  </si>
  <si>
    <t>参照　ページ</t>
  </si>
  <si>
    <t>乗降場所</t>
  </si>
  <si>
    <t>点状ブロック</t>
  </si>
  <si>
    <t>　○：敷設されている
　×：敷設されていない</t>
  </si>
  <si>
    <t>１</t>
  </si>
  <si>
    <t>３</t>
  </si>
  <si>
    <t>４</t>
  </si>
  <si>
    <t>操作盤</t>
  </si>
  <si>
    <t>参照
ページ</t>
  </si>
  <si>
    <r>
      <t>　○：</t>
    </r>
    <r>
      <rPr>
        <sz val="11"/>
        <rFont val="ＭＳ Ｐゴシック"/>
        <family val="3"/>
      </rPr>
      <t>識別できる
　×：識別できない</t>
    </r>
  </si>
  <si>
    <t>判定</t>
  </si>
  <si>
    <t>段差</t>
  </si>
  <si>
    <t>固定装置</t>
  </si>
  <si>
    <t>表示</t>
  </si>
  <si>
    <t>評価指標</t>
  </si>
  <si>
    <t>案内情報のわかりやすさ</t>
  </si>
  <si>
    <t>移動のしやすさ</t>
  </si>
  <si>
    <t>段の識別</t>
  </si>
  <si>
    <t>出入口幅</t>
  </si>
  <si>
    <t>広さ</t>
  </si>
  <si>
    <t>手すり</t>
  </si>
  <si>
    <t>乗降ロビー</t>
  </si>
  <si>
    <t>鏡</t>
  </si>
  <si>
    <t>音声設備</t>
  </si>
  <si>
    <t>構造</t>
  </si>
  <si>
    <t>通路幅</t>
  </si>
  <si>
    <t>出入口幅</t>
  </si>
  <si>
    <t>２</t>
  </si>
  <si>
    <t>　○：設置されている
　×：設置されていない</t>
  </si>
  <si>
    <t>１</t>
  </si>
  <si>
    <t>４</t>
  </si>
  <si>
    <t>５</t>
  </si>
  <si>
    <t>６</t>
  </si>
  <si>
    <t>10</t>
  </si>
  <si>
    <t>２</t>
  </si>
  <si>
    <t>　○：ある
　×：ない</t>
  </si>
  <si>
    <t>７</t>
  </si>
  <si>
    <t>表示</t>
  </si>
  <si>
    <t>◆表示において、英語による表記があるか。</t>
  </si>
  <si>
    <t>　○：確保している
　×：確保していない</t>
  </si>
  <si>
    <r>
      <t>○</t>
    </r>
    <r>
      <rPr>
        <sz val="11"/>
        <rFont val="ＭＳ Ｐゴシック"/>
        <family val="3"/>
      </rPr>
      <t>車いす使用者が通路を円滑に通過できるために必要なスロープ板等の設備が備えられているか。</t>
    </r>
  </si>
  <si>
    <t>№</t>
  </si>
  <si>
    <t>０</t>
  </si>
  <si>
    <t>№</t>
  </si>
  <si>
    <t>１</t>
  </si>
  <si>
    <t>№</t>
  </si>
  <si>
    <t>１</t>
  </si>
  <si>
    <t>№</t>
  </si>
  <si>
    <t>１</t>
  </si>
  <si>
    <t>３</t>
  </si>
  <si>
    <t>№</t>
  </si>
  <si>
    <t>◆バリアフリー客席であることの明示があるか。</t>
  </si>
  <si>
    <t>1</t>
  </si>
  <si>
    <t>１</t>
  </si>
  <si>
    <t>６</t>
  </si>
  <si>
    <t>№</t>
  </si>
  <si>
    <t>１</t>
  </si>
  <si>
    <t>№</t>
  </si>
  <si>
    <t>１</t>
  </si>
  <si>
    <t>１</t>
  </si>
  <si>
    <t>1</t>
  </si>
  <si>
    <t>１</t>
  </si>
  <si>
    <t>１</t>
  </si>
  <si>
    <t>　○：使用できる
　×：使用できない</t>
  </si>
  <si>
    <t>４</t>
  </si>
  <si>
    <t>○乗降場所であることを示す表示（国際シンボルマーク等）が設けられているか。</t>
  </si>
  <si>
    <t>◆操作盤が押しボタン式で、点字表示があるか。</t>
  </si>
  <si>
    <t>◆表示において、英語による表記があるか。</t>
  </si>
  <si>
    <t>◆国際シンボルマーク等（10cm角～45cm角程度、色は白地にブルーまたはブルー地に白）が表示されているか。</t>
  </si>
  <si>
    <t>　○：表示されている
　×：表示されていない</t>
  </si>
  <si>
    <t>○車いす使用者が利用できる構造であるか。　　　　　　　　　　　　　　　　　　　　　　　　　　　</t>
  </si>
  <si>
    <r>
      <t>○</t>
    </r>
    <r>
      <rPr>
        <sz val="11"/>
        <rFont val="ＭＳ Ｐゴシック"/>
        <family val="3"/>
      </rPr>
      <t>バリアフリー客席等から船内旅客用設備、遊歩甲板までの通路に階段があるか。</t>
    </r>
  </si>
  <si>
    <t>○高齢者、障害者等の円滑な利用に適した構造であるか。</t>
  </si>
  <si>
    <t>○手すりが設けられているか。</t>
  </si>
  <si>
    <t>◆係員への通報装置が設置されているか。</t>
  </si>
  <si>
    <t>○車いす使用者の利用が可能か。</t>
  </si>
  <si>
    <t>◆手洗い水洗器具が便器に腰かけたまま使用できるものであるか。</t>
  </si>
  <si>
    <t>◆手洗い水洗器具の蛇口はセンサー式またはレバー式であるか。</t>
  </si>
  <si>
    <t>◆汚物流しのパウチや尿瓶の洗浄ができる水洗装置が設置されているか。</t>
  </si>
  <si>
    <t>◆乳幼児おむつ交換シートが設けられているか。</t>
  </si>
  <si>
    <t>◆出入口の幅が120㎝以上であるか。</t>
  </si>
  <si>
    <t>◆カウンターが車いす使用者に使いやすいか。</t>
  </si>
  <si>
    <t>○公衆電話、ＦＡＸがあるか。</t>
  </si>
  <si>
    <t>○</t>
  </si>
  <si>
    <t>①</t>
  </si>
  <si>
    <t>②</t>
  </si>
  <si>
    <t>③</t>
  </si>
  <si>
    <t>④</t>
  </si>
  <si>
    <t>⑤</t>
  </si>
  <si>
    <t>⑥</t>
  </si>
  <si>
    <t>⑦</t>
  </si>
  <si>
    <t>⑧</t>
  </si>
  <si>
    <t>⑨</t>
  </si>
  <si>
    <t>⑩</t>
  </si>
  <si>
    <t>①</t>
  </si>
  <si>
    <t>②</t>
  </si>
  <si>
    <t>③</t>
  </si>
  <si>
    <t>④</t>
  </si>
  <si>
    <t>⑤</t>
  </si>
  <si>
    <t>⑥</t>
  </si>
  <si>
    <t>⑦</t>
  </si>
  <si>
    <t>⑧</t>
  </si>
  <si>
    <t>⑨</t>
  </si>
  <si>
    <t>⑩</t>
  </si>
  <si>
    <t>施設や設備の使いやすさ</t>
  </si>
  <si>
    <t>付加</t>
  </si>
  <si>
    <t>③肢体不自由者
（車いす使用者以外）</t>
  </si>
  <si>
    <t>⑦知的、精神、
発達障害者</t>
  </si>
  <si>
    <t>年</t>
  </si>
  <si>
    <t>月</t>
  </si>
  <si>
    <t>日</t>
  </si>
  <si>
    <t>↓</t>
  </si>
  <si>
    <t>　○：識別できる
　×：識別できない</t>
  </si>
  <si>
    <t>　－：段差・勾配がない
　○：識別できる
　×：識別できない</t>
  </si>
  <si>
    <t>　－：傾斜路がない
　○：ある
　×：ない</t>
  </si>
  <si>
    <t>　－：段差・勾配がない
　○：識別できる
　×：識別できない</t>
  </si>
  <si>
    <t>　○：設置されている
　×：設置されていない</t>
  </si>
  <si>
    <t>　－：スロープ板がない、または短い
　○：設置されている
　×：設置されていない</t>
  </si>
  <si>
    <t>　－：男女の区別がなされていない
　○：設けられている
　×：設けられていない</t>
  </si>
  <si>
    <t>　○：120cm以上である
　×：120cm未満である</t>
  </si>
  <si>
    <t>対象船舶名</t>
  </si>
  <si>
    <t>総トン数</t>
  </si>
  <si>
    <t>トン</t>
  </si>
  <si>
    <t xml:space="preserve">№ </t>
  </si>
  <si>
    <t xml:space="preserve">№ </t>
  </si>
  <si>
    <t>接遇・介助</t>
  </si>
  <si>
    <t>高齢者、障害者等への接遇・介助に対してマニュアルを持っているか。</t>
  </si>
  <si>
    <t>⑥聴覚・言語障害者</t>
  </si>
  <si>
    <t>②肢体不自由者
（車いす使用者）</t>
  </si>
  <si>
    <t>高齢者、障害者等への接遇・介助に関する研修や教育訓練を行っているか。</t>
  </si>
  <si>
    <t>◆出入口の幅が120㎝以上であるか。</t>
  </si>
  <si>
    <t>（２）案内情報のわかりやすさ</t>
  </si>
  <si>
    <t>Count○ 1&amp;2</t>
  </si>
  <si>
    <t>Count ◇ 1&amp;2</t>
  </si>
  <si>
    <t>Count○ 2</t>
  </si>
  <si>
    <t>Count ◇ 1</t>
  </si>
  <si>
    <t>Count○ 1</t>
  </si>
  <si>
    <t>Count○ 1</t>
  </si>
  <si>
    <t>○の1の数（分子）</t>
  </si>
  <si>
    <t>移動のしやすさ付加</t>
  </si>
  <si>
    <t>案内情報のわかりやすさ付加</t>
  </si>
  <si>
    <t>施設や設備の使いやすさ付加</t>
  </si>
  <si>
    <r>
      <t>事前の</t>
    </r>
    <r>
      <rPr>
        <sz val="11"/>
        <rFont val="ＭＳ Ｐゴシック"/>
        <family val="3"/>
      </rPr>
      <t>情報提供</t>
    </r>
  </si>
  <si>
    <r>
      <rPr>
        <sz val="22"/>
        <rFont val="ＭＳ Ｐゴシック"/>
        <family val="3"/>
      </rPr>
      <t>（４）その他（参考）</t>
    </r>
  </si>
  <si>
    <t xml:space="preserve">№ </t>
  </si>
  <si>
    <t>記入欄</t>
  </si>
  <si>
    <t>1</t>
  </si>
  <si>
    <t>2</t>
  </si>
  <si>
    <t>3</t>
  </si>
  <si>
    <t>4</t>
  </si>
  <si>
    <t>5</t>
  </si>
  <si>
    <r>
      <t>緊急時における</t>
    </r>
    <r>
      <rPr>
        <sz val="11"/>
        <rFont val="ＭＳ Ｐゴシック"/>
        <family val="3"/>
      </rPr>
      <t>対応マニュアルのなかに高齢者・障害者等の対応が明記されているか。</t>
    </r>
  </si>
  <si>
    <t>チェック項目</t>
  </si>
  <si>
    <t xml:space="preserve">№ </t>
  </si>
  <si>
    <t>1</t>
  </si>
  <si>
    <t>　○：ある
　×：ない</t>
  </si>
  <si>
    <t>　○：ある
　×：ない</t>
  </si>
  <si>
    <r>
      <t>◆スロープ板が長い場合</t>
    </r>
    <r>
      <rPr>
        <sz val="11"/>
        <color indexed="12"/>
        <rFont val="ＭＳ Ｐゴシック"/>
        <family val="3"/>
      </rPr>
      <t>、脱輪防止のための左右の立ち上がりが設置されているか。</t>
    </r>
  </si>
  <si>
    <t>○通路に手すりが設けられているか。</t>
  </si>
  <si>
    <t>　－：手すりがない
　○：はり付けられている
　×：はり付けられていない</t>
  </si>
  <si>
    <t>○車いす使用者が通路を円滑に通過できるために必要なスロープ板等の設備が備えられているか。</t>
  </si>
  <si>
    <t>○戸がある場合、戸の幅が80cm以上であるか。</t>
  </si>
  <si>
    <t>　－：戸がない
　○：左記の構造である
　×：左記の構造ではない</t>
  </si>
  <si>
    <t>　－：傾斜路がない
　○：ある
　×：ない</t>
  </si>
  <si>
    <t>○戸がある場合、戸の幅が80cm以上であるか。</t>
  </si>
  <si>
    <t>　○：識別できる
　×：識別できない</t>
  </si>
  <si>
    <t>　○：十分である
　×：十分ではない</t>
  </si>
  <si>
    <t>　○：設けられている
　×：設けられていない</t>
  </si>
  <si>
    <t>○戸がある場合、幅が80cm以上であるか。</t>
  </si>
  <si>
    <t>　○：設けられている
　×：設けられていない</t>
  </si>
  <si>
    <t>　○：左記に該当する
　×：左記に該当しない　　　　　　　　　　　　　　　　　　　　　　　</t>
  </si>
  <si>
    <r>
      <t>　○：</t>
    </r>
    <r>
      <rPr>
        <sz val="11"/>
        <rFont val="ＭＳ Ｐゴシック"/>
        <family val="3"/>
      </rPr>
      <t>設けられている
　×：設けられていない</t>
    </r>
  </si>
  <si>
    <t>○操作盤に近接する通路には、点状ブロック（周囲の床面との明度差が大きいこと等により容易に識別できること）が敷設されているか。</t>
  </si>
  <si>
    <t>　○：ある
　×：ない</t>
  </si>
  <si>
    <t>○バリアフリー客席、車いすスペース、昇降機、船内旅客用設備、非常口の配置を表示した案内板が設置されているか。</t>
  </si>
  <si>
    <t>　○：設置されている
　×：設置されていない</t>
  </si>
  <si>
    <t>　○：使用されていない
　×：使用されている</t>
  </si>
  <si>
    <t>○バリアフリー便所（高齢者・障害者等が円滑に使用できる便所）が設置されているか。</t>
  </si>
  <si>
    <t>○出入口が幅80cm以上で車いす使用者が通過する際に支障となる段がない状態であるか。</t>
  </si>
  <si>
    <t>◆出入口の戸が手動式の場合、自動的に戻らないもので握り手が棒状ハンドルであるか。</t>
  </si>
  <si>
    <t>◆出入口の戸が電動式の場合、手かざしセンサーに押しボタンが併設されているか。</t>
  </si>
  <si>
    <t>　－：手動式である
　○：左記に該当する
　×：左記に該当しない</t>
  </si>
  <si>
    <t>◆大便器には呼出しボタンを手の届く位置と床に転倒した時に使える位置に設置されているか。</t>
  </si>
  <si>
    <t>◆手洗い水洗器具が便器に腰かけたまま使用できるものであるか。</t>
  </si>
  <si>
    <t>◆手洗い水洗器具の蛇口はセンサー式またはレバー式であるか。</t>
  </si>
  <si>
    <t>◆便器洗浄ボタンがは靴べら式押しボタンであるか（センサー併設も可）。</t>
  </si>
  <si>
    <t>◆鍵が容易に施錠できる形状で、非常時に外から解錠できるか。</t>
  </si>
  <si>
    <t>◆乳幼児おむつ交換シートが設けられているか。</t>
  </si>
  <si>
    <t>◆係員への通報装置が設置されているか。</t>
  </si>
  <si>
    <t>　○：設置されている
　×：設置されていない</t>
  </si>
  <si>
    <t>　－：置台がない
　○：使いやすい
　×：使いにくい</t>
  </si>
  <si>
    <t>◆聴覚障害者のためにＦＡＸが設置されているか。</t>
  </si>
  <si>
    <t>　○：設置されている
　×：設置されていない</t>
  </si>
  <si>
    <r>
      <t>　○：</t>
    </r>
    <r>
      <rPr>
        <sz val="11"/>
        <color indexed="12"/>
        <rFont val="ＭＳ Ｐゴシック"/>
        <family val="3"/>
      </rPr>
      <t>ある
　×：ない</t>
    </r>
  </si>
  <si>
    <t>⑥乗下船経路：階段（甲板室出入口または舷門～バリアフリー客席等）</t>
  </si>
  <si>
    <r>
      <t>◆</t>
    </r>
    <r>
      <rPr>
        <sz val="11"/>
        <color indexed="12"/>
        <rFont val="ＭＳ Ｐゴシック"/>
        <family val="3"/>
      </rPr>
      <t>通路の</t>
    </r>
    <r>
      <rPr>
        <sz val="11"/>
        <color indexed="12"/>
        <rFont val="ＭＳ Ｐゴシック"/>
        <family val="3"/>
      </rPr>
      <t>幅が90cm以上であり、曲がり角の出角が隅切りまたは曲面であるか。</t>
    </r>
  </si>
  <si>
    <r>
      <t>○通路の</t>
    </r>
    <r>
      <rPr>
        <sz val="11"/>
        <rFont val="ＭＳ Ｐゴシック"/>
        <family val="3"/>
      </rPr>
      <t>幅が80cm以上であるか。</t>
    </r>
  </si>
  <si>
    <r>
      <rPr>
        <sz val="11"/>
        <rFont val="ＭＳ Ｐゴシック"/>
        <family val="3"/>
      </rPr>
      <t>通路幅</t>
    </r>
  </si>
  <si>
    <r>
      <t xml:space="preserve">○
</t>
    </r>
    <r>
      <rPr>
        <sz val="10"/>
        <rFont val="ＭＳ Ｐゴシック"/>
        <family val="3"/>
      </rPr>
      <t>（案内情報）</t>
    </r>
  </si>
  <si>
    <r>
      <t xml:space="preserve">○
</t>
    </r>
    <r>
      <rPr>
        <sz val="9"/>
        <rFont val="ＭＳ Ｐゴシック"/>
        <family val="3"/>
      </rPr>
      <t>（案内情報）</t>
    </r>
  </si>
  <si>
    <r>
      <t>○乗下船</t>
    </r>
    <r>
      <rPr>
        <sz val="11"/>
        <rFont val="ＭＳ Ｐゴシック"/>
        <family val="3"/>
      </rPr>
      <t>のためのタラップその他の設備が旅客船側に設置されているか。</t>
    </r>
  </si>
  <si>
    <r>
      <t>○</t>
    </r>
    <r>
      <rPr>
        <sz val="11"/>
        <rFont val="ＭＳ Ｐゴシック"/>
        <family val="3"/>
      </rPr>
      <t>車いす使用者が持ち上げられることなく乗降できる構造であるか。</t>
    </r>
  </si>
  <si>
    <r>
      <t>○</t>
    </r>
    <r>
      <rPr>
        <sz val="11"/>
        <rFont val="ＭＳ Ｐゴシック"/>
        <family val="3"/>
      </rPr>
      <t>幅が80cm以上であるか。</t>
    </r>
  </si>
  <si>
    <r>
      <t>○</t>
    </r>
    <r>
      <rPr>
        <sz val="11"/>
        <rFont val="ＭＳ Ｐゴシック"/>
        <family val="3"/>
      </rPr>
      <t>手すりが設けられているか。</t>
    </r>
  </si>
  <si>
    <r>
      <t>○</t>
    </r>
    <r>
      <rPr>
        <sz val="11"/>
        <rFont val="ＭＳ Ｐゴシック"/>
        <family val="3"/>
      </rPr>
      <t>障害者等が車両から乗降するための場所の幅が350cm以上であるか。</t>
    </r>
  </si>
  <si>
    <r>
      <t>○甲板室出入口または舷門とバリアフリー客席等が離れているか</t>
    </r>
    <r>
      <rPr>
        <sz val="11"/>
        <rFont val="ＭＳ Ｐゴシック"/>
        <family val="3"/>
      </rPr>
      <t>。</t>
    </r>
  </si>
  <si>
    <r>
      <t>◆</t>
    </r>
    <r>
      <rPr>
        <sz val="11"/>
        <color indexed="12"/>
        <rFont val="ＭＳ Ｐゴシック"/>
        <family val="3"/>
      </rPr>
      <t>通路の幅が90</t>
    </r>
    <r>
      <rPr>
        <sz val="11"/>
        <color indexed="12"/>
        <rFont val="ＭＳ Ｐゴシック"/>
        <family val="3"/>
      </rPr>
      <t>cm以上であり、曲がり角の出角が隅切りまたは曲面であるか。</t>
    </r>
  </si>
  <si>
    <r>
      <t>○甲板室出入口または舷門からバリアフリー客席</t>
    </r>
    <r>
      <rPr>
        <sz val="11"/>
        <rFont val="ＭＳ Ｐゴシック"/>
        <family val="3"/>
      </rPr>
      <t>等までの通路に階段があるか。</t>
    </r>
  </si>
  <si>
    <t>⑦乗下船経路：バリアフリーエレベーター１</t>
  </si>
  <si>
    <r>
      <t>○乗下船経路において乗下船口や車両区域</t>
    </r>
    <r>
      <rPr>
        <sz val="11"/>
        <rFont val="ＭＳ Ｐゴシック"/>
        <family val="3"/>
      </rPr>
      <t>出入口とバリアフリー客席等が別甲板にあるか。別甲板にある場合、これらの甲板を結ぶエレベーターが設けられているか。</t>
    </r>
  </si>
  <si>
    <r>
      <t>◆</t>
    </r>
    <r>
      <rPr>
        <sz val="11"/>
        <color indexed="12"/>
        <rFont val="ＭＳ Ｐゴシック"/>
        <family val="3"/>
      </rPr>
      <t>スルー式であるか。あるいは、車いす</t>
    </r>
    <r>
      <rPr>
        <sz val="11"/>
        <color indexed="12"/>
        <rFont val="ＭＳ Ｐゴシック"/>
        <family val="3"/>
      </rPr>
      <t>使用者が出入口状況を確認できる鏡があるか</t>
    </r>
    <r>
      <rPr>
        <sz val="11"/>
        <color indexed="12"/>
        <rFont val="ＭＳ Ｐゴシック"/>
        <family val="3"/>
      </rPr>
      <t>。</t>
    </r>
  </si>
  <si>
    <r>
      <t>◆</t>
    </r>
    <r>
      <rPr>
        <sz val="11"/>
        <color indexed="12"/>
        <rFont val="ＭＳ Ｐゴシック"/>
        <family val="3"/>
      </rPr>
      <t>スルー式であるか。あるいは、鏡が</t>
    </r>
    <r>
      <rPr>
        <sz val="11"/>
        <color indexed="12"/>
        <rFont val="ＭＳ Ｐゴシック"/>
        <family val="3"/>
      </rPr>
      <t>設置されている場合、ステンレス等の破損しにくいもので、下辺が床上40cm程度であるか。</t>
    </r>
  </si>
  <si>
    <t>⑧乗下船経路：その他の昇降機</t>
  </si>
  <si>
    <r>
      <t>○乗下船</t>
    </r>
    <r>
      <rPr>
        <sz val="11"/>
        <rFont val="ＭＳ Ｐゴシック"/>
        <family val="3"/>
      </rPr>
      <t>口や車両区域の出入口とバリアフリー客席等が別甲板にあるか。別甲板にある場合、これらの甲板を結ぶエレベーター</t>
    </r>
    <r>
      <rPr>
        <sz val="11"/>
        <rFont val="ＭＳ Ｐゴシック"/>
        <family val="3"/>
      </rPr>
      <t>以外の昇降機が設けられているか。</t>
    </r>
  </si>
  <si>
    <r>
      <t>○</t>
    </r>
    <r>
      <rPr>
        <sz val="11"/>
        <rFont val="ＭＳ Ｐゴシック"/>
        <family val="3"/>
      </rPr>
      <t>スルー式であるか。あるいは、かごの内法幅140cm以上、内法奥行き135cm以上であるか。</t>
    </r>
  </si>
  <si>
    <r>
      <t>○</t>
    </r>
    <r>
      <rPr>
        <sz val="11"/>
        <rFont val="ＭＳ Ｐゴシック"/>
        <family val="3"/>
      </rPr>
      <t>スルー式であるか。あるいは、車いす使用者が出入口状況を確認できる鏡があるか。</t>
    </r>
  </si>
  <si>
    <r>
      <t>○バリアフリー客席、車いすスペース、昇降機、船内旅客用設備、非常口の配置を</t>
    </r>
    <r>
      <rPr>
        <sz val="11"/>
        <rFont val="ＭＳ Ｐゴシック"/>
        <family val="3"/>
      </rPr>
      <t>示すための点字・墨字による案内板または触知案内図（その他これに類する設備）が設置されているか。</t>
    </r>
  </si>
  <si>
    <t>◆高齢者等に配慮し、青と黒、黄と白の色彩組み合わせは使用されていないか。</t>
  </si>
  <si>
    <t>◆視覚障害者に配慮した組み合わせを用い、明度差・彩度差を確保した表示とされているか。</t>
  </si>
  <si>
    <r>
      <t>事前の</t>
    </r>
    <r>
      <rPr>
        <sz val="11"/>
        <rFont val="ＭＳ Ｐゴシック"/>
        <family val="3"/>
      </rPr>
      <t>情報提供</t>
    </r>
  </si>
  <si>
    <r>
      <t>　○：左記</t>
    </r>
    <r>
      <rPr>
        <sz val="11"/>
        <rFont val="ＭＳ Ｐゴシック"/>
        <family val="3"/>
      </rPr>
      <t>の構造である
　×：左記の構造ではない</t>
    </r>
  </si>
  <si>
    <t>　○：スルー式である
　○：鏡がある
　×：鏡がない</t>
  </si>
  <si>
    <r>
      <t>　○：スルー式である
　○：鏡は左記のとおりである</t>
    </r>
    <r>
      <rPr>
        <sz val="11"/>
        <color indexed="12"/>
        <rFont val="ＭＳ Ｐゴシック"/>
        <family val="3"/>
      </rPr>
      <t xml:space="preserve">
　×：鏡は左記のとおりではない</t>
    </r>
  </si>
  <si>
    <t>　○：持っている
　×：持っていない</t>
  </si>
  <si>
    <t>　○：行っている
　×：行っていない</t>
  </si>
  <si>
    <t>　○：明記されている
　×：明記されていない</t>
  </si>
  <si>
    <r>
      <t xml:space="preserve">○
</t>
    </r>
    <r>
      <rPr>
        <sz val="10"/>
        <rFont val="ＭＳ Ｐゴシック"/>
        <family val="3"/>
      </rPr>
      <t>（案内情報）</t>
    </r>
  </si>
  <si>
    <r>
      <t xml:space="preserve">◇
</t>
    </r>
    <r>
      <rPr>
        <sz val="10"/>
        <color indexed="12"/>
        <rFont val="ＭＳ Ｐゴシック"/>
        <family val="3"/>
      </rPr>
      <t>（案内情報）</t>
    </r>
  </si>
  <si>
    <t>◇</t>
  </si>
  <si>
    <r>
      <t xml:space="preserve">◇
</t>
    </r>
    <r>
      <rPr>
        <sz val="9"/>
        <color indexed="12"/>
        <rFont val="ＭＳ Ｐゴシック"/>
        <family val="3"/>
      </rPr>
      <t>（案内情報）</t>
    </r>
  </si>
  <si>
    <r>
      <t xml:space="preserve">◇
</t>
    </r>
    <r>
      <rPr>
        <sz val="10"/>
        <color indexed="12"/>
        <rFont val="ＭＳ Ｐゴシック"/>
        <family val="3"/>
      </rPr>
      <t>（案内情報）</t>
    </r>
  </si>
  <si>
    <t>○</t>
  </si>
  <si>
    <r>
      <t xml:space="preserve">◇
</t>
    </r>
    <r>
      <rPr>
        <sz val="10"/>
        <color indexed="12"/>
        <rFont val="ＭＳ Ｐゴシック"/>
        <family val="3"/>
      </rPr>
      <t>（案内情報）</t>
    </r>
  </si>
  <si>
    <r>
      <t xml:space="preserve">その他
</t>
    </r>
    <r>
      <rPr>
        <sz val="11"/>
        <rFont val="ＭＳ Ｐゴシック"/>
        <family val="3"/>
      </rPr>
      <t>（気象条件等）</t>
    </r>
  </si>
  <si>
    <t>建造年月日</t>
  </si>
  <si>
    <t>◆前席との間のスペースは車いす使用者が移乗できる空間（85㎝）を確保しているか。</t>
  </si>
  <si>
    <t>　○：スルー式である　
　○：スルー式ではなく、かごの内法は左記に該当する
　×：スルー式ではなく、かごの内法は左記に該当しない</t>
  </si>
  <si>
    <r>
      <t>　○</t>
    </r>
    <r>
      <rPr>
        <sz val="11"/>
        <rFont val="ＭＳ Ｐゴシック"/>
        <family val="3"/>
      </rPr>
      <t>：スルー式である
　○：鏡がある
　×：鏡がない</t>
    </r>
  </si>
  <si>
    <t>◆スルー式である。あるいは、鏡が設置されている場合、ステンレス等の破損しにくいもので、下辺が床上40cm程度であるか。</t>
  </si>
  <si>
    <t>　○：スルー式である
　○：鏡は左記のとおりである
　×：鏡は左記のとおりではない</t>
  </si>
  <si>
    <t>―</t>
  </si>
  <si>
    <t>ｐ.44</t>
  </si>
  <si>
    <t>ｐ.49</t>
  </si>
  <si>
    <t>ｐ.50</t>
  </si>
  <si>
    <t>ｐ.56</t>
  </si>
  <si>
    <t>ｐ.58</t>
  </si>
  <si>
    <t>―</t>
  </si>
  <si>
    <t>ｐ.66</t>
  </si>
  <si>
    <t>ｐ.82</t>
  </si>
  <si>
    <t>ｐ.83</t>
  </si>
  <si>
    <t>ｐ.43～45</t>
  </si>
  <si>
    <t>ｐ.45</t>
  </si>
  <si>
    <t>ｐ.45</t>
  </si>
  <si>
    <t>―</t>
  </si>
  <si>
    <t>ｐ.44</t>
  </si>
  <si>
    <t>ｐ.46～47</t>
  </si>
  <si>
    <t>ｐ.46</t>
  </si>
  <si>
    <t>ｐ.47</t>
  </si>
  <si>
    <t>―</t>
  </si>
  <si>
    <t>ｐ.49</t>
  </si>
  <si>
    <t>ｐ.51</t>
  </si>
  <si>
    <r>
      <t>ｐ.52～</t>
    </r>
    <r>
      <rPr>
        <sz val="11"/>
        <rFont val="ＭＳ Ｐゴシック"/>
        <family val="3"/>
      </rPr>
      <t>54</t>
    </r>
  </si>
  <si>
    <r>
      <t>ｐ.</t>
    </r>
    <r>
      <rPr>
        <sz val="11"/>
        <rFont val="ＭＳ Ｐゴシック"/>
        <family val="3"/>
      </rPr>
      <t>53</t>
    </r>
  </si>
  <si>
    <r>
      <t>ｐ.</t>
    </r>
    <r>
      <rPr>
        <sz val="11"/>
        <rFont val="ＭＳ Ｐゴシック"/>
        <family val="3"/>
      </rPr>
      <t>54</t>
    </r>
  </si>
  <si>
    <t>ｐ.53</t>
  </si>
  <si>
    <t>ｐ.55～56</t>
  </si>
  <si>
    <t>ｐ.58</t>
  </si>
  <si>
    <t>ｐ.57～58</t>
  </si>
  <si>
    <t>ｐ.62</t>
  </si>
  <si>
    <t>ｐ.61</t>
  </si>
  <si>
    <t>ｐ.61</t>
  </si>
  <si>
    <t>ｐ.62</t>
  </si>
  <si>
    <t>ｐ.62</t>
  </si>
  <si>
    <r>
      <t>ｐ.</t>
    </r>
    <r>
      <rPr>
        <sz val="11"/>
        <rFont val="ＭＳ Ｐゴシック"/>
        <family val="3"/>
      </rPr>
      <t>63</t>
    </r>
  </si>
  <si>
    <t>ｐ.63</t>
  </si>
  <si>
    <t>―</t>
  </si>
  <si>
    <t>ｐ.64～65</t>
  </si>
  <si>
    <t>ｐ.65</t>
  </si>
  <si>
    <t>ｐ.66</t>
  </si>
  <si>
    <t>ｐ.68</t>
  </si>
  <si>
    <t>ｐ.67～68</t>
  </si>
  <si>
    <t>ｐ.68</t>
  </si>
  <si>
    <t>ｐ.69</t>
  </si>
  <si>
    <t>ｐ.70</t>
  </si>
  <si>
    <t>ｐ.71～72</t>
  </si>
  <si>
    <t>ｐ.72</t>
  </si>
  <si>
    <t>ｐ.74</t>
  </si>
  <si>
    <t>ｐ.75</t>
  </si>
  <si>
    <t>―</t>
  </si>
  <si>
    <t>ｐ.74</t>
  </si>
  <si>
    <t>ｐ.75</t>
  </si>
  <si>
    <r>
      <t>ｐ.7</t>
    </r>
    <r>
      <rPr>
        <sz val="11"/>
        <rFont val="ＭＳ Ｐゴシック"/>
        <family val="3"/>
      </rPr>
      <t>5</t>
    </r>
  </si>
  <si>
    <t>ｐ.78</t>
  </si>
  <si>
    <t>ｐ.80</t>
  </si>
  <si>
    <t>ｐ.79</t>
  </si>
  <si>
    <t>ｐ.76～80</t>
  </si>
  <si>
    <t>ｐ.78</t>
  </si>
  <si>
    <t>ｐ.78、79</t>
  </si>
  <si>
    <t>ｐ.80</t>
  </si>
  <si>
    <t>―</t>
  </si>
  <si>
    <t>ｐ.82</t>
  </si>
  <si>
    <t>ｐ.81～82</t>
  </si>
  <si>
    <t>ｐ.83～84</t>
  </si>
  <si>
    <t>ｐ.84</t>
  </si>
  <si>
    <t>ｐ.84</t>
  </si>
  <si>
    <t>ｐ.85～86</t>
  </si>
  <si>
    <t>ｐ.86</t>
  </si>
  <si>
    <t>ｐ.85</t>
  </si>
  <si>
    <t>ｐ.87～88</t>
  </si>
  <si>
    <t>ｐ.88</t>
  </si>
  <si>
    <t>ｐ.88</t>
  </si>
  <si>
    <t>ｐ.88</t>
  </si>
  <si>
    <t>ｐ.89</t>
  </si>
  <si>
    <t>ｐ.90</t>
  </si>
  <si>
    <t>ｐ.70</t>
  </si>
  <si>
    <r>
      <t>ｐ.</t>
    </r>
    <r>
      <rPr>
        <sz val="11"/>
        <rFont val="ＭＳ Ｐゴシック"/>
        <family val="3"/>
      </rPr>
      <t>44</t>
    </r>
  </si>
  <si>
    <t>ｐ49,45</t>
  </si>
  <si>
    <t>ｐ.56,45</t>
  </si>
  <si>
    <r>
      <t>ｐ.7</t>
    </r>
    <r>
      <rPr>
        <sz val="11"/>
        <rFont val="ＭＳ Ｐゴシック"/>
        <family val="3"/>
      </rPr>
      <t>3</t>
    </r>
    <r>
      <rPr>
        <sz val="11"/>
        <rFont val="ＭＳ Ｐゴシック"/>
        <family val="3"/>
      </rPr>
      <t>～75</t>
    </r>
  </si>
  <si>
    <r>
      <t>ｐ.8</t>
    </r>
    <r>
      <rPr>
        <sz val="11"/>
        <rFont val="ＭＳ Ｐゴシック"/>
        <family val="3"/>
      </rPr>
      <t>4</t>
    </r>
  </si>
  <si>
    <r>
      <t>23</t>
    </r>
    <r>
      <rPr>
        <b/>
        <sz val="16"/>
        <rFont val="ＭＳ Ｐゴシック"/>
        <family val="3"/>
      </rPr>
      <t>　その他</t>
    </r>
  </si>
  <si>
    <r>
      <t>21</t>
    </r>
    <r>
      <rPr>
        <b/>
        <sz val="16"/>
        <rFont val="ＭＳ Ｐゴシック"/>
        <family val="3"/>
      </rPr>
      <t>　図書室</t>
    </r>
  </si>
  <si>
    <r>
      <t>22</t>
    </r>
    <r>
      <rPr>
        <b/>
        <sz val="16"/>
        <rFont val="ＭＳ Ｐゴシック"/>
        <family val="3"/>
      </rPr>
      <t>　緊急時支援設備等</t>
    </r>
  </si>
  <si>
    <r>
      <t xml:space="preserve">②肢体不自由者
</t>
    </r>
    <r>
      <rPr>
        <sz val="8"/>
        <rFont val="ＭＳ Ｐゴシック"/>
        <family val="3"/>
      </rPr>
      <t>（車いす使用者）</t>
    </r>
  </si>
  <si>
    <r>
      <t xml:space="preserve">⑤視覚障害者
</t>
    </r>
    <r>
      <rPr>
        <sz val="8"/>
        <rFont val="ＭＳ Ｐゴシック"/>
        <family val="3"/>
      </rPr>
      <t>（全盲・弱視・
　　　色覚障害）</t>
    </r>
  </si>
  <si>
    <r>
      <t xml:space="preserve">③肢体不自由者
</t>
    </r>
    <r>
      <rPr>
        <sz val="8"/>
        <rFont val="ＭＳ Ｐゴシック"/>
        <family val="3"/>
      </rPr>
      <t>（車いす使用者
　　　　　　以外）</t>
    </r>
  </si>
  <si>
    <t>⑦知的、精神、
　　発達障害者</t>
  </si>
  <si>
    <t>評価年月日</t>
  </si>
  <si>
    <t>４．旅客船　評価シート</t>
  </si>
  <si>
    <t>対象者欄</t>
  </si>
  <si>
    <t>備考欄（コメント・意見等）</t>
  </si>
  <si>
    <t>判定基準</t>
  </si>
  <si>
    <t>備考欄（コメント・意見等）</t>
  </si>
  <si>
    <t>○手すりの端部の付近には、通路の通じる場所を示す点字がはり付けられているか。</t>
  </si>
  <si>
    <t>○手すりの端部の付近には、行き先階を表示する点字がはり付けられているか。</t>
  </si>
  <si>
    <t>　○：解錠できる
　×：解錠できない</t>
  </si>
  <si>
    <t>○</t>
  </si>
  <si>
    <t>　－：戸がない
　○：左記の構造である
　×：左記の構造ではない</t>
  </si>
  <si>
    <t>○いすの収容数百人ごとに一以上の割合で、車いす使用者の円滑な利用に適したテーブルが設置されているか。</t>
  </si>
  <si>
    <t>　○：準拠している
　×：準拠していない</t>
  </si>
  <si>
    <t>○かごの広さが車いす使用者が乗り込むのに十分であるか。</t>
  </si>
  <si>
    <t>○乗降ロビーの幅が十分（幅140cm以上、奥行き135cm以上）であるか。</t>
  </si>
  <si>
    <t>◆バリアフリーエレベーター2（船内移動経路におけるエレベーター）に準じた構造であるか。</t>
  </si>
  <si>
    <t>◆高齢者や聴覚・視覚障害者を避難誘導するための点滅型誘導音装置付誘導灯等が設置されているか。</t>
  </si>
  <si>
    <t>○聴覚障害者が意思疎通を図るための筆談用具、筆談器等が備えられ、かつ、その旨が表示されているか。</t>
  </si>
  <si>
    <t>評価項目</t>
  </si>
  <si>
    <t>評価項目</t>
  </si>
  <si>
    <t>○乗降ロビーの幅が十分（幅150cm以上、奥行き150cm以上）であるか。</t>
  </si>
  <si>
    <t>○操作盤に近接する通路には、点状ブロック（周囲の床面との明度差が大きいこと等により容易に識別できること）が敷設されているか。</t>
  </si>
  <si>
    <t>　○：表示とされている
　×：表示とされていない</t>
  </si>
  <si>
    <t>　○：電動式である　
　○：左記に該当する
　×：左記に該当しない</t>
  </si>
  <si>
    <t>◆JIS T0103（コミュニケーション支援用絵記号デザイン原則）を利用したコミュニケーションボードが備えられているか。</t>
  </si>
  <si>
    <t>　－：旅客船側に設置されていない
　　　（→以下の評価項目は、舷門のみについて評価する）
　○：旅客船側に設置されている
　　　（→以下の評価項目は、タラップその他の設備および舷門について
　　　　　評価する）</t>
  </si>
  <si>
    <t>　－：ない（→以下、評価不要）
　○：ある</t>
  </si>
  <si>
    <t>　－：ない（→以下、評価不要）
　○：ある</t>
  </si>
  <si>
    <t>　－：別甲板ではない（→以下、評価不要）
　－：別甲板でありエレベーターはないが、昇降機はある
 　　　（→以下、評価不要）
　○：別甲板だが、エレベーターが設けられている
　×：別甲板だが、設けられていない（→以下、評価不要）</t>
  </si>
  <si>
    <t>　－：別甲板ではない（→以下、評価不要）
　○：別甲板だが、エレベーターが設けられている
　×：別甲板だが、設けられていない（→以下、評価不要）</t>
  </si>
  <si>
    <t>　○：設置されている
　×：設置されていない（→以下、評価不要）</t>
  </si>
  <si>
    <t>　－：車いすスペースは設置されていないが、左記に該当する
　　　（→以下、評価不要）
　○：車いすスペースが設置されている
　×：車いすスペースが設置されていない（→以下、評価不要）</t>
  </si>
  <si>
    <t>　－：いす席ではない（→以下、評価不要）
　○：利用に適した構造である
　×：利用に適した構造ではない</t>
  </si>
  <si>
    <t>　－：座席ではない（→以下、評価不要）
　○：利用に適した構造である
　×：利用に適した構造ではない</t>
  </si>
  <si>
    <t>　○：備えられ、かつ、表示されている
　×：備えられていない、または表示されていない</t>
  </si>
  <si>
    <t>◆紙巻器、便器洗浄ボタン、呼び出しボタンの形状、色、配置がJIS S0026（公共トイレにおける便房内操作部の形状、色、配置及び器具の配置）に準拠しているか。</t>
  </si>
  <si>
    <t>◆置台を設けた場合、車いす使用者等が使いやすいか。</t>
  </si>
  <si>
    <t>　－：別甲板ではない（→以下、評価不要）
　－：別甲板だが、エレベーターが設けられている（→以下、評価不要）
　○：別甲板だが、昇降機が設けられている
　×：別甲板だが、設けられていない（→以下、評価不要）</t>
  </si>
  <si>
    <t>◇</t>
  </si>
  <si>
    <t>旅客船やターミナル施設、施設までのアクセス経路のバリアフリー情報等について、利用者へインターネットやガイドブック等で情報発信を行っているか。</t>
  </si>
  <si>
    <t>№</t>
  </si>
  <si>
    <t>①</t>
  </si>
  <si>
    <t>②</t>
  </si>
  <si>
    <t>③</t>
  </si>
  <si>
    <t>④</t>
  </si>
  <si>
    <t>⑤</t>
  </si>
  <si>
    <t>⑥</t>
  </si>
  <si>
    <t>⑦</t>
  </si>
  <si>
    <t>⑧</t>
  </si>
  <si>
    <t>⑨</t>
  </si>
  <si>
    <t>⑩</t>
  </si>
  <si>
    <t>０</t>
  </si>
  <si>
    <t>１</t>
  </si>
  <si>
    <r>
      <t>○</t>
    </r>
    <r>
      <rPr>
        <sz val="11"/>
        <rFont val="ＭＳ Ｐゴシック"/>
        <family val="3"/>
      </rPr>
      <t>車いす使用者が持ち上げられることなく乗降できる構造であるか。</t>
    </r>
  </si>
  <si>
    <t>２</t>
  </si>
  <si>
    <r>
      <t>○</t>
    </r>
    <r>
      <rPr>
        <sz val="11"/>
        <rFont val="ＭＳ Ｐゴシック"/>
        <family val="3"/>
      </rPr>
      <t>幅が80cm以上であるか。</t>
    </r>
  </si>
  <si>
    <t>○</t>
  </si>
  <si>
    <t>４</t>
  </si>
  <si>
    <t>表示</t>
  </si>
  <si>
    <t>５</t>
  </si>
  <si>
    <r>
      <t>◆</t>
    </r>
    <r>
      <rPr>
        <sz val="11"/>
        <color indexed="12"/>
        <rFont val="ＭＳ Ｐゴシック"/>
        <family val="3"/>
      </rPr>
      <t>幅が90cm以上であるか。</t>
    </r>
  </si>
  <si>
    <t>◇</t>
  </si>
  <si>
    <t>№</t>
  </si>
  <si>
    <t>１</t>
  </si>
  <si>
    <r>
      <t>○</t>
    </r>
    <r>
      <rPr>
        <sz val="11"/>
        <rFont val="ＭＳ Ｐゴシック"/>
        <family val="3"/>
      </rPr>
      <t>障害者等が車両から乗降するための場所の幅が350cm以上であるか。</t>
    </r>
  </si>
  <si>
    <t>１</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</si>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</sst>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P.&quot;General"/>
  </numFmts>
  <fonts count="97">
    <font>
      <sz val="11"/>
      <name val="ＭＳ Ｐゴシック"/>
      <family val="3"/>
    </font>
    <font>
      <sz val="6"/>
      <name val="ＭＳ Ｐゴシック"/>
      <family val="3"/>
    </font>
    <font>
      <sz val="11"/>
      <color indexed="12"/>
      <name val="ＭＳ Ｐゴシック"/>
      <family val="3"/>
    </font>
    <font>
      <sz val="10"/>
      <color indexed="12"/>
      <name val="ＭＳ Ｐゴシック"/>
      <family val="3"/>
    </font>
    <font>
      <sz val="14"/>
      <name val="ＭＳ Ｐゴシック"/>
      <family val="3"/>
    </font>
    <font>
      <b/>
      <sz val="14"/>
      <name val="ＭＳ Ｐゴシック"/>
      <family val="3"/>
    </font>
    <font>
      <b/>
      <sz val="14"/>
      <color indexed="10"/>
      <name val="ＭＳ Ｐゴシック"/>
      <family val="3"/>
    </font>
    <font>
      <u val="single"/>
      <sz val="9.35"/>
      <color indexed="12"/>
      <name val="ＭＳ Ｐゴシック"/>
      <family val="3"/>
    </font>
    <font>
      <u val="single"/>
      <sz val="9.35"/>
      <color indexed="36"/>
      <name val="ＭＳ Ｐゴシック"/>
      <family val="3"/>
    </font>
    <font>
      <sz val="12"/>
      <name val="ＭＳ Ｐゴシック"/>
      <family val="3"/>
    </font>
    <font>
      <b/>
      <sz val="22"/>
      <color indexed="10"/>
      <name val="ＭＳ Ｐゴシック"/>
      <family val="3"/>
    </font>
    <font>
      <b/>
      <sz val="22"/>
      <name val="ＭＳ Ｐゴシック"/>
      <family val="3"/>
    </font>
    <font>
      <sz val="22"/>
      <name val="ＭＳ Ｐゴシック"/>
      <family val="3"/>
    </font>
    <font>
      <b/>
      <sz val="11"/>
      <name val="ＭＳ Ｐゴシック"/>
      <family val="3"/>
    </font>
    <font>
      <b/>
      <sz val="16"/>
      <name val="ＭＳ Ｐゴシック"/>
      <family val="3"/>
    </font>
    <font>
      <sz val="12"/>
      <color indexed="12"/>
      <name val="ＭＳ Ｐゴシック"/>
      <family val="3"/>
    </font>
    <font>
      <sz val="10.5"/>
      <color indexed="12"/>
      <name val="ＭＳ Ｐゴシック"/>
      <family val="3"/>
    </font>
    <font>
      <b/>
      <sz val="22"/>
      <name val="HGS創英角ｺﾞｼｯｸUB"/>
      <family val="3"/>
    </font>
    <font>
      <sz val="14"/>
      <color indexed="12"/>
      <name val="ＭＳ Ｐゴシック"/>
      <family val="3"/>
    </font>
    <font>
      <b/>
      <sz val="22"/>
      <color indexed="12"/>
      <name val="ＭＳ Ｐゴシック"/>
      <family val="3"/>
    </font>
    <font>
      <sz val="22"/>
      <color indexed="12"/>
      <name val="ＭＳ Ｐゴシック"/>
      <family val="3"/>
    </font>
    <font>
      <b/>
      <sz val="12"/>
      <color indexed="12"/>
      <name val="ＭＳ Ｐゴシック"/>
      <family val="3"/>
    </font>
    <font>
      <sz val="9"/>
      <name val="ＭＳ Ｐゴシック"/>
      <family val="3"/>
    </font>
    <font>
      <sz val="10"/>
      <name val="ＭＳ Ｐゴシック"/>
      <family val="3"/>
    </font>
    <font>
      <sz val="12"/>
      <name val="HG創英角ｺﾞｼｯｸUB"/>
      <family val="3"/>
    </font>
    <font>
      <sz val="11"/>
      <name val="ＭＳ ゴシック"/>
      <family val="3"/>
    </font>
    <font>
      <b/>
      <sz val="11"/>
      <color indexed="12"/>
      <name val="ＭＳ Ｐゴシック"/>
      <family val="3"/>
    </font>
    <font>
      <sz val="16"/>
      <name val="HGS創英角ｺﾞｼｯｸUB"/>
      <family val="3"/>
    </font>
    <font>
      <sz val="11"/>
      <color indexed="10"/>
      <name val="ＭＳ Ｐゴシック"/>
      <family val="3"/>
    </font>
    <font>
      <sz val="12"/>
      <name val="ＭＳ ゴシック"/>
      <family val="3"/>
    </font>
    <font>
      <sz val="12"/>
      <name val="HGS創英角ｺﾞｼｯｸUB"/>
      <family val="3"/>
    </font>
    <font>
      <sz val="14"/>
      <name val="ＭＳ ゴシック"/>
      <family val="3"/>
    </font>
    <font>
      <sz val="12"/>
      <color indexed="8"/>
      <name val="ＭＳ Ｐゴシック"/>
      <family val="3"/>
    </font>
    <font>
      <sz val="8"/>
      <color indexed="8"/>
      <name val="ＭＳ Ｐゴシック"/>
      <family val="3"/>
    </font>
    <font>
      <sz val="11"/>
      <color indexed="8"/>
      <name val="ＭＳ Ｐゴシック"/>
      <family val="3"/>
    </font>
    <font>
      <b/>
      <sz val="16"/>
      <color indexed="10"/>
      <name val="ＭＳ Ｐゴシック"/>
      <family val="3"/>
    </font>
    <font>
      <sz val="14"/>
      <color indexed="8"/>
      <name val="ＭＳ Ｐゴシック"/>
      <family val="3"/>
    </font>
    <font>
      <b/>
      <sz val="22"/>
      <color indexed="8"/>
      <name val="ＭＳ Ｐゴシック"/>
      <family val="3"/>
    </font>
    <font>
      <sz val="10"/>
      <color indexed="8"/>
      <name val="ＭＳ Ｐゴシック"/>
      <family val="3"/>
    </font>
    <font>
      <sz val="22"/>
      <color indexed="8"/>
      <name val="ＭＳ Ｐゴシック"/>
      <family val="3"/>
    </font>
    <font>
      <sz val="10.5"/>
      <color indexed="8"/>
      <name val="ＭＳ Ｐゴシック"/>
      <family val="3"/>
    </font>
    <font>
      <b/>
      <sz val="14"/>
      <color indexed="8"/>
      <name val="ＭＳ Ｐゴシック"/>
      <family val="3"/>
    </font>
    <font>
      <sz val="10"/>
      <color indexed="8"/>
      <name val="ＭＳ ゴシック"/>
      <family val="3"/>
    </font>
    <font>
      <sz val="14"/>
      <color indexed="10"/>
      <name val="ＭＳ Ｐゴシック"/>
      <family val="3"/>
    </font>
    <font>
      <strike/>
      <sz val="14"/>
      <color indexed="11"/>
      <name val="ＭＳ Ｐゴシック"/>
      <family val="3"/>
    </font>
    <font>
      <strike/>
      <sz val="14"/>
      <name val="ＭＳ Ｐゴシック"/>
      <family val="3"/>
    </font>
    <font>
      <strike/>
      <sz val="14"/>
      <color indexed="12"/>
      <name val="ＭＳ Ｐゴシック"/>
      <family val="3"/>
    </font>
    <font>
      <sz val="9"/>
      <color indexed="12"/>
      <name val="ＭＳ Ｐゴシック"/>
      <family val="3"/>
    </font>
    <font>
      <i/>
      <sz val="10"/>
      <color indexed="10"/>
      <name val="ＭＳ Ｐゴシック"/>
      <family val="3"/>
    </font>
    <font>
      <i/>
      <sz val="14"/>
      <color indexed="10"/>
      <name val="ＭＳ Ｐゴシック"/>
      <family val="3"/>
    </font>
    <font>
      <sz val="12"/>
      <color indexed="10"/>
      <name val="ＭＳ Ｐゴシック"/>
      <family val="3"/>
    </font>
    <font>
      <sz val="22"/>
      <color indexed="10"/>
      <name val="ＭＳ Ｐゴシック"/>
      <family val="3"/>
    </font>
    <font>
      <sz val="10"/>
      <color indexed="10"/>
      <name val="ＭＳ Ｐゴシック"/>
      <family val="3"/>
    </font>
    <font>
      <i/>
      <sz val="14"/>
      <name val="ＭＳ Ｐゴシック"/>
      <family val="3"/>
    </font>
    <font>
      <i/>
      <sz val="11"/>
      <color indexed="12"/>
      <name val="ＭＳ Ｐゴシック"/>
      <family val="3"/>
    </font>
    <font>
      <sz val="8"/>
      <name val="ＭＳ Ｐゴシック"/>
      <family val="3"/>
    </font>
    <font>
      <sz val="14"/>
      <name val="HGS創英角ｺﾞｼｯｸUB"/>
      <family val="3"/>
    </font>
    <font>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4"/>
      <color indexed="8"/>
      <name val="ＭＳ ゴシック"/>
      <family val="3"/>
    </font>
    <font>
      <sz val="9.25"/>
      <color indexed="8"/>
      <name val="ＭＳ Ｐゴシック"/>
      <family val="3"/>
    </font>
    <font>
      <sz val="9"/>
      <color indexed="12"/>
      <name val="HGS創英角ｺﾞｼｯｸUB"/>
      <family val="3"/>
    </font>
    <font>
      <sz val="8"/>
      <color indexed="8"/>
      <name val="ＭＳ ゴシック"/>
      <family val="3"/>
    </font>
    <font>
      <sz val="7"/>
      <color indexed="10"/>
      <name val="ＭＳ Ｐゴシック"/>
      <family val="3"/>
    </font>
    <font>
      <sz val="12"/>
      <color indexed="12"/>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7"/>
        <bgColor indexed="64"/>
      </patternFill>
    </fill>
    <fill>
      <patternFill patternType="solid">
        <fgColor indexed="23"/>
        <bgColor indexed="64"/>
      </patternFill>
    </fill>
    <fill>
      <patternFill patternType="solid">
        <fgColor indexed="47"/>
        <bgColor indexed="64"/>
      </patternFill>
    </fill>
    <fill>
      <patternFill patternType="solid">
        <fgColor indexed="52"/>
        <bgColor indexed="64"/>
      </patternFill>
    </fill>
    <fill>
      <patternFill patternType="solid">
        <fgColor indexed="43"/>
        <bgColor indexed="64"/>
      </patternFill>
    </fill>
    <fill>
      <patternFill patternType="solid">
        <fgColor indexed="8"/>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medium"/>
      <right style="medium"/>
      <top style="thin"/>
      <bottom style="thin"/>
    </border>
    <border>
      <left style="medium"/>
      <right style="medium"/>
      <top style="thin"/>
      <bottom style="medium"/>
    </border>
    <border>
      <left style="medium"/>
      <right style="medium"/>
      <top style="medium"/>
      <bottom style="thin"/>
    </border>
    <border>
      <left style="thin"/>
      <right>
        <color indexed="63"/>
      </right>
      <top style="thin"/>
      <bottom style="thin"/>
    </border>
    <border>
      <left style="medium"/>
      <right style="thin"/>
      <top style="thin"/>
      <bottom style="thin"/>
    </border>
    <border>
      <left style="medium"/>
      <right style="thin"/>
      <top>
        <color indexed="63"/>
      </top>
      <bottom>
        <color indexed="63"/>
      </bottom>
    </border>
    <border>
      <left style="medium"/>
      <right style="thin"/>
      <top style="thin"/>
      <bottom>
        <color indexed="63"/>
      </bottom>
    </border>
    <border>
      <left style="thin"/>
      <right>
        <color indexed="63"/>
      </right>
      <top>
        <color indexed="63"/>
      </top>
      <bottom>
        <color indexed="63"/>
      </bottom>
    </border>
    <border>
      <left style="thin"/>
      <right style="medium"/>
      <top style="thin"/>
      <bottom style="thin"/>
    </border>
    <border>
      <left>
        <color indexed="63"/>
      </left>
      <right style="thin"/>
      <top style="thin"/>
      <bottom>
        <color indexed="63"/>
      </bottom>
    </border>
    <border>
      <left style="thin"/>
      <right>
        <color indexed="63"/>
      </right>
      <top>
        <color indexed="63"/>
      </top>
      <bottom style="thin"/>
    </border>
    <border>
      <left style="medium"/>
      <right style="medium"/>
      <top>
        <color indexed="63"/>
      </top>
      <bottom style="medium"/>
    </border>
    <border>
      <left style="medium"/>
      <right style="medium"/>
      <top style="medium"/>
      <bottom style="medium"/>
    </border>
    <border>
      <left style="medium"/>
      <right style="medium"/>
      <top style="medium"/>
      <bottom>
        <color indexed="63"/>
      </bottom>
    </border>
    <border>
      <left style="thin"/>
      <right style="thin"/>
      <top>
        <color indexed="63"/>
      </top>
      <bottom>
        <color indexed="63"/>
      </bottom>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style="medium"/>
    </border>
    <border>
      <left>
        <color indexed="63"/>
      </left>
      <right style="thin"/>
      <top>
        <color indexed="63"/>
      </top>
      <bottom>
        <color indexed="63"/>
      </bottom>
    </border>
    <border>
      <left style="thin"/>
      <right>
        <color indexed="63"/>
      </right>
      <top style="double"/>
      <bottom style="thin"/>
    </border>
    <border>
      <left>
        <color indexed="63"/>
      </left>
      <right style="medium"/>
      <top style="double"/>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thin"/>
      <right>
        <color indexed="63"/>
      </right>
      <top>
        <color indexed="63"/>
      </top>
      <bottom style="double"/>
    </border>
    <border>
      <left>
        <color indexed="63"/>
      </left>
      <right>
        <color indexed="63"/>
      </right>
      <top>
        <color indexed="63"/>
      </top>
      <bottom style="double"/>
    </border>
    <border>
      <left style="medium"/>
      <right>
        <color indexed="63"/>
      </right>
      <top>
        <color indexed="63"/>
      </top>
      <bottom style="double"/>
    </border>
    <border>
      <left>
        <color indexed="63"/>
      </left>
      <right style="medium"/>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0" borderId="0" applyNumberFormat="0" applyFill="0" applyBorder="0" applyAlignment="0" applyProtection="0"/>
    <xf numFmtId="0" fontId="83" fillId="26" borderId="1" applyNumberFormat="0" applyAlignment="0" applyProtection="0"/>
    <xf numFmtId="0" fontId="84"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85" fillId="0" borderId="3" applyNumberFormat="0" applyFill="0" applyAlignment="0" applyProtection="0"/>
    <xf numFmtId="0" fontId="86" fillId="29" borderId="0" applyNumberFormat="0" applyBorder="0" applyAlignment="0" applyProtection="0"/>
    <xf numFmtId="0" fontId="87" fillId="30" borderId="4" applyNumberFormat="0" applyAlignment="0" applyProtection="0"/>
    <xf numFmtId="0" fontId="8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9" fillId="0" borderId="5" applyNumberFormat="0" applyFill="0" applyAlignment="0" applyProtection="0"/>
    <xf numFmtId="0" fontId="90" fillId="0" borderId="6" applyNumberFormat="0" applyFill="0" applyAlignment="0" applyProtection="0"/>
    <xf numFmtId="0" fontId="91" fillId="0" borderId="7" applyNumberFormat="0" applyFill="0" applyAlignment="0" applyProtection="0"/>
    <xf numFmtId="0" fontId="91" fillId="0" borderId="0" applyNumberFormat="0" applyFill="0" applyBorder="0" applyAlignment="0" applyProtection="0"/>
    <xf numFmtId="0" fontId="92" fillId="0" borderId="8" applyNumberFormat="0" applyFill="0" applyAlignment="0" applyProtection="0"/>
    <xf numFmtId="0" fontId="93" fillId="30" borderId="9" applyNumberFormat="0" applyAlignment="0" applyProtection="0"/>
    <xf numFmtId="0" fontId="9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5" fillId="31" borderId="4" applyNumberFormat="0" applyAlignment="0" applyProtection="0"/>
    <xf numFmtId="0" fontId="8" fillId="0" borderId="0" applyNumberFormat="0" applyFill="0" applyBorder="0" applyAlignment="0" applyProtection="0"/>
    <xf numFmtId="0" fontId="96" fillId="32" borderId="0" applyNumberFormat="0" applyBorder="0" applyAlignment="0" applyProtection="0"/>
  </cellStyleXfs>
  <cellXfs count="452">
    <xf numFmtId="0" fontId="0" fillId="0" borderId="0" xfId="0" applyAlignment="1">
      <alignment vertical="center"/>
    </xf>
    <xf numFmtId="0" fontId="0" fillId="0" borderId="0" xfId="0" applyAlignment="1">
      <alignment vertical="center" wrapText="1"/>
    </xf>
    <xf numFmtId="0" fontId="4" fillId="0" borderId="0" xfId="0" applyFont="1" applyAlignment="1">
      <alignment vertical="center"/>
    </xf>
    <xf numFmtId="0" fontId="4" fillId="0" borderId="0" xfId="0" applyFont="1" applyAlignment="1">
      <alignment vertical="center" wrapText="1"/>
    </xf>
    <xf numFmtId="0" fontId="5" fillId="0" borderId="0" xfId="0" applyFont="1" applyAlignment="1">
      <alignment vertical="center"/>
    </xf>
    <xf numFmtId="0" fontId="5" fillId="0" borderId="0" xfId="0" applyFont="1" applyAlignment="1">
      <alignment vertical="center" wrapText="1"/>
    </xf>
    <xf numFmtId="49" fontId="2" fillId="0" borderId="0" xfId="0" applyNumberFormat="1"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lignment horizontal="right" vertical="center" wrapText="1"/>
    </xf>
    <xf numFmtId="0" fontId="2" fillId="0" borderId="0" xfId="0" applyFont="1" applyFill="1" applyAlignment="1">
      <alignment vertical="center"/>
    </xf>
    <xf numFmtId="0" fontId="11"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xf>
    <xf numFmtId="0" fontId="12" fillId="0" borderId="0" xfId="0" applyFont="1" applyAlignment="1">
      <alignment vertical="center" wrapText="1"/>
    </xf>
    <xf numFmtId="0" fontId="0" fillId="0" borderId="0" xfId="0" applyFont="1" applyAlignment="1">
      <alignment vertical="center"/>
    </xf>
    <xf numFmtId="49" fontId="0" fillId="0" borderId="10" xfId="0" applyNumberFormat="1" applyFont="1" applyFill="1" applyBorder="1" applyAlignment="1">
      <alignment vertical="center" wrapText="1"/>
    </xf>
    <xf numFmtId="0" fontId="0" fillId="0" borderId="10" xfId="0" applyFill="1" applyBorder="1" applyAlignment="1">
      <alignment vertical="center" wrapText="1"/>
    </xf>
    <xf numFmtId="0" fontId="0" fillId="0" borderId="0" xfId="0" applyFont="1" applyAlignment="1">
      <alignment vertical="center" wrapText="1"/>
    </xf>
    <xf numFmtId="49" fontId="0" fillId="0" borderId="10" xfId="0" applyNumberFormat="1" applyBorder="1" applyAlignment="1">
      <alignment horizontal="center" vertical="center"/>
    </xf>
    <xf numFmtId="49" fontId="0" fillId="0" borderId="10" xfId="0" applyNumberFormat="1" applyFont="1" applyBorder="1" applyAlignment="1">
      <alignment horizontal="center" vertical="center"/>
    </xf>
    <xf numFmtId="0" fontId="0" fillId="0" borderId="0" xfId="0" applyFont="1" applyAlignment="1">
      <alignment vertical="center"/>
    </xf>
    <xf numFmtId="0" fontId="0" fillId="0" borderId="0" xfId="0" applyFont="1" applyFill="1" applyAlignment="1">
      <alignment vertical="center"/>
    </xf>
    <xf numFmtId="49" fontId="15" fillId="0" borderId="0" xfId="0" applyNumberFormat="1" applyFont="1" applyFill="1" applyBorder="1" applyAlignment="1">
      <alignment vertical="center" wrapText="1"/>
    </xf>
    <xf numFmtId="0" fontId="15" fillId="0" borderId="0" xfId="0" applyFont="1" applyFill="1" applyBorder="1" applyAlignment="1">
      <alignment vertical="center" wrapText="1"/>
    </xf>
    <xf numFmtId="0" fontId="9" fillId="0" borderId="0" xfId="0" applyFont="1" applyFill="1" applyAlignment="1">
      <alignment vertical="center"/>
    </xf>
    <xf numFmtId="49" fontId="14" fillId="0" borderId="0" xfId="0" applyNumberFormat="1" applyFont="1" applyFill="1" applyAlignment="1">
      <alignment vertical="center"/>
    </xf>
    <xf numFmtId="49" fontId="0" fillId="0" borderId="10" xfId="0" applyNumberFormat="1" applyFill="1" applyBorder="1" applyAlignment="1">
      <alignment horizontal="center" vertical="center"/>
    </xf>
    <xf numFmtId="0" fontId="0" fillId="0" borderId="10" xfId="0" applyFont="1" applyFill="1" applyBorder="1" applyAlignment="1">
      <alignment vertical="center" wrapText="1"/>
    </xf>
    <xf numFmtId="0" fontId="2" fillId="0" borderId="0" xfId="0" applyFont="1" applyFill="1" applyBorder="1" applyAlignment="1">
      <alignment vertical="center" wrapText="1"/>
    </xf>
    <xf numFmtId="49" fontId="2" fillId="0" borderId="0" xfId="0" applyNumberFormat="1" applyFont="1" applyFill="1" applyBorder="1" applyAlignment="1">
      <alignment horizontal="center" vertical="center"/>
    </xf>
    <xf numFmtId="0" fontId="0" fillId="0" borderId="0" xfId="0" applyFill="1" applyAlignment="1">
      <alignment vertical="center"/>
    </xf>
    <xf numFmtId="49" fontId="17" fillId="0" borderId="0" xfId="0" applyNumberFormat="1" applyFont="1" applyFill="1" applyAlignment="1">
      <alignment vertical="center"/>
    </xf>
    <xf numFmtId="49" fontId="14" fillId="0" borderId="0" xfId="0" applyNumberFormat="1" applyFont="1" applyFill="1" applyAlignment="1">
      <alignment vertical="center"/>
    </xf>
    <xf numFmtId="49" fontId="13" fillId="0" borderId="0" xfId="0" applyNumberFormat="1" applyFont="1" applyFill="1" applyAlignment="1">
      <alignment vertical="center"/>
    </xf>
    <xf numFmtId="49" fontId="2" fillId="0" borderId="10" xfId="0" applyNumberFormat="1" applyFont="1" applyFill="1" applyBorder="1" applyAlignment="1">
      <alignment horizontal="center" vertical="center"/>
    </xf>
    <xf numFmtId="0" fontId="4" fillId="0" borderId="0" xfId="0" applyFont="1" applyAlignment="1">
      <alignment horizontal="center" vertical="center"/>
    </xf>
    <xf numFmtId="49" fontId="0" fillId="0" borderId="10" xfId="0" applyNumberFormat="1" applyFont="1" applyFill="1" applyBorder="1" applyAlignment="1">
      <alignment horizontal="center" vertical="center"/>
    </xf>
    <xf numFmtId="0" fontId="4" fillId="33" borderId="10" xfId="0" applyFont="1" applyFill="1" applyBorder="1" applyAlignment="1">
      <alignment horizontal="center" vertical="center"/>
    </xf>
    <xf numFmtId="0" fontId="4" fillId="0" borderId="10" xfId="0" applyFont="1" applyBorder="1" applyAlignment="1">
      <alignment horizontal="center" vertical="center"/>
    </xf>
    <xf numFmtId="0" fontId="4" fillId="0" borderId="0" xfId="0" applyFont="1" applyFill="1" applyAlignment="1">
      <alignment horizontal="center" vertical="center"/>
    </xf>
    <xf numFmtId="0" fontId="4" fillId="0" borderId="10" xfId="0" applyFont="1" applyFill="1" applyBorder="1" applyAlignment="1">
      <alignment horizontal="center" vertical="center"/>
    </xf>
    <xf numFmtId="0" fontId="9" fillId="0" borderId="0" xfId="0" applyFont="1" applyBorder="1" applyAlignment="1">
      <alignment horizontal="center" vertical="center" textRotation="255"/>
    </xf>
    <xf numFmtId="0" fontId="9" fillId="0" borderId="0" xfId="0" applyFont="1" applyBorder="1" applyAlignment="1">
      <alignment horizontal="center" vertical="center" textRotation="255" wrapText="1"/>
    </xf>
    <xf numFmtId="0" fontId="2" fillId="0" borderId="0" xfId="0" applyFont="1" applyAlignment="1">
      <alignment vertical="center"/>
    </xf>
    <xf numFmtId="49" fontId="0" fillId="0" borderId="11" xfId="0" applyNumberFormat="1" applyFont="1" applyFill="1" applyBorder="1" applyAlignment="1">
      <alignment horizontal="center" vertical="center"/>
    </xf>
    <xf numFmtId="49" fontId="0" fillId="0" borderId="10" xfId="0" applyNumberFormat="1" applyFont="1" applyFill="1" applyBorder="1" applyAlignment="1">
      <alignment horizontal="center" vertical="center"/>
    </xf>
    <xf numFmtId="49" fontId="0" fillId="0" borderId="10" xfId="0" applyNumberFormat="1" applyFill="1" applyBorder="1" applyAlignment="1">
      <alignment vertical="center"/>
    </xf>
    <xf numFmtId="0" fontId="4" fillId="0" borderId="0" xfId="0" applyFont="1" applyFill="1" applyAlignment="1">
      <alignment vertical="center" wrapText="1"/>
    </xf>
    <xf numFmtId="0" fontId="4" fillId="0" borderId="0" xfId="0" applyFont="1" applyFill="1" applyAlignment="1">
      <alignment vertical="center"/>
    </xf>
    <xf numFmtId="0" fontId="3" fillId="0" borderId="0" xfId="0" applyFont="1" applyAlignment="1">
      <alignment horizontal="center" vertical="center" wrapText="1"/>
    </xf>
    <xf numFmtId="0" fontId="19" fillId="0" borderId="0" xfId="0" applyFont="1" applyAlignment="1">
      <alignment horizontal="center" vertical="center" wrapText="1"/>
    </xf>
    <xf numFmtId="0" fontId="18"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15" fillId="0" borderId="0" xfId="0" applyFont="1" applyFill="1" applyAlignment="1">
      <alignment horizontal="center" vertical="center" wrapText="1"/>
    </xf>
    <xf numFmtId="0" fontId="20" fillId="0" borderId="0" xfId="0" applyFont="1" applyAlignment="1">
      <alignment horizontal="center" vertical="center" wrapText="1"/>
    </xf>
    <xf numFmtId="49" fontId="21" fillId="0" borderId="0" xfId="0" applyNumberFormat="1" applyFont="1" applyFill="1" applyAlignment="1">
      <alignment horizontal="center" vertical="center" wrapText="1"/>
    </xf>
    <xf numFmtId="0" fontId="4" fillId="0" borderId="0" xfId="0" applyFont="1" applyAlignment="1">
      <alignment horizontal="center" vertical="center" wrapText="1"/>
    </xf>
    <xf numFmtId="0" fontId="22" fillId="0" borderId="10" xfId="0" applyFont="1" applyBorder="1" applyAlignment="1">
      <alignment horizontal="center" vertical="center" textRotation="255"/>
    </xf>
    <xf numFmtId="0" fontId="22" fillId="0" borderId="10" xfId="0" applyFont="1" applyBorder="1" applyAlignment="1">
      <alignment horizontal="center" vertical="center" textRotation="255" wrapText="1"/>
    </xf>
    <xf numFmtId="49" fontId="0" fillId="0" borderId="11" xfId="0" applyNumberFormat="1" applyFill="1" applyBorder="1" applyAlignment="1">
      <alignment horizontal="center" vertical="center"/>
    </xf>
    <xf numFmtId="0" fontId="0" fillId="0" borderId="0" xfId="0" applyFont="1" applyAlignment="1">
      <alignment vertical="center"/>
    </xf>
    <xf numFmtId="0" fontId="0" fillId="0" borderId="0" xfId="0" applyAlignment="1">
      <alignment horizontal="center" vertical="center"/>
    </xf>
    <xf numFmtId="0" fontId="0" fillId="0" borderId="0" xfId="0" applyFont="1" applyAlignment="1">
      <alignment horizontal="center" vertical="center"/>
    </xf>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2" fillId="0" borderId="0" xfId="0" applyFont="1" applyAlignment="1">
      <alignment horizontal="center" vertical="center"/>
    </xf>
    <xf numFmtId="0" fontId="12" fillId="0" borderId="0" xfId="0" applyFont="1" applyAlignment="1">
      <alignment horizontal="center" vertical="center"/>
    </xf>
    <xf numFmtId="0" fontId="5" fillId="0" borderId="0" xfId="0" applyFont="1" applyAlignment="1">
      <alignment horizontal="center" vertical="center"/>
    </xf>
    <xf numFmtId="0" fontId="9" fillId="34" borderId="10" xfId="0" applyFont="1" applyFill="1" applyBorder="1" applyAlignment="1">
      <alignment horizontal="center" vertical="center"/>
    </xf>
    <xf numFmtId="0" fontId="9" fillId="35" borderId="10" xfId="0" applyFont="1" applyFill="1" applyBorder="1" applyAlignment="1">
      <alignment horizontal="center" vertical="center"/>
    </xf>
    <xf numFmtId="0" fontId="22" fillId="0" borderId="10" xfId="0" applyFont="1" applyBorder="1" applyAlignment="1">
      <alignment horizontal="center" vertical="center"/>
    </xf>
    <xf numFmtId="0" fontId="22" fillId="0" borderId="10" xfId="0" applyFont="1" applyBorder="1" applyAlignment="1">
      <alignment horizontal="center" vertical="center" wrapText="1"/>
    </xf>
    <xf numFmtId="0" fontId="0" fillId="0" borderId="10" xfId="0" applyBorder="1" applyAlignment="1">
      <alignment vertical="center"/>
    </xf>
    <xf numFmtId="0" fontId="0" fillId="0" borderId="10" xfId="0" applyBorder="1" applyAlignment="1">
      <alignment horizontal="right" vertical="center"/>
    </xf>
    <xf numFmtId="0" fontId="4" fillId="0" borderId="0" xfId="0" applyFont="1" applyFill="1" applyBorder="1" applyAlignment="1">
      <alignment horizontal="center" vertical="center"/>
    </xf>
    <xf numFmtId="0" fontId="0" fillId="35" borderId="10" xfId="0" applyFill="1" applyBorder="1" applyAlignment="1">
      <alignment horizontal="right" vertical="center"/>
    </xf>
    <xf numFmtId="0" fontId="0" fillId="34" borderId="10" xfId="0" applyFill="1" applyBorder="1" applyAlignment="1">
      <alignment horizontal="right" vertical="center"/>
    </xf>
    <xf numFmtId="0" fontId="0" fillId="33" borderId="10" xfId="0" applyFill="1" applyBorder="1" applyAlignment="1">
      <alignment horizontal="right" vertical="center"/>
    </xf>
    <xf numFmtId="0" fontId="0" fillId="0" borderId="0" xfId="0" applyBorder="1" applyAlignment="1">
      <alignment horizontal="center" vertical="center"/>
    </xf>
    <xf numFmtId="0" fontId="0" fillId="0" borderId="0" xfId="0" applyBorder="1" applyAlignment="1">
      <alignment vertical="center"/>
    </xf>
    <xf numFmtId="0" fontId="25" fillId="0" borderId="0" xfId="0" applyFont="1" applyAlignment="1">
      <alignment vertical="center"/>
    </xf>
    <xf numFmtId="0" fontId="26" fillId="0" borderId="0" xfId="0" applyFont="1" applyFill="1" applyAlignment="1">
      <alignment horizontal="center" vertical="center"/>
    </xf>
    <xf numFmtId="0" fontId="0" fillId="0" borderId="12" xfId="0" applyFont="1" applyFill="1" applyBorder="1" applyAlignment="1">
      <alignment vertical="center" wrapText="1"/>
    </xf>
    <xf numFmtId="0" fontId="0" fillId="0" borderId="12" xfId="0" applyFill="1" applyBorder="1" applyAlignment="1">
      <alignment vertical="center" wrapText="1"/>
    </xf>
    <xf numFmtId="0" fontId="0" fillId="0" borderId="13" xfId="0" applyFont="1" applyFill="1" applyBorder="1" applyAlignment="1">
      <alignment vertical="center" wrapText="1"/>
    </xf>
    <xf numFmtId="0" fontId="0" fillId="0" borderId="13" xfId="0" applyFill="1" applyBorder="1" applyAlignment="1">
      <alignment vertical="center" wrapText="1"/>
    </xf>
    <xf numFmtId="0" fontId="0" fillId="0" borderId="13" xfId="0" applyFont="1" applyFill="1" applyBorder="1" applyAlignment="1">
      <alignment vertical="center" wrapText="1"/>
    </xf>
    <xf numFmtId="49" fontId="2" fillId="0" borderId="11" xfId="0" applyNumberFormat="1" applyFont="1" applyFill="1" applyBorder="1" applyAlignment="1">
      <alignment vertical="center"/>
    </xf>
    <xf numFmtId="0" fontId="0" fillId="0" borderId="14" xfId="0" applyFill="1" applyBorder="1" applyAlignment="1" applyProtection="1">
      <alignment horizontal="center" vertical="center" wrapText="1"/>
      <protection locked="0"/>
    </xf>
    <xf numFmtId="0" fontId="0" fillId="0" borderId="15" xfId="0" applyFill="1" applyBorder="1" applyAlignment="1" applyProtection="1">
      <alignment horizontal="center" vertical="center" wrapText="1"/>
      <protection locked="0"/>
    </xf>
    <xf numFmtId="0" fontId="0" fillId="0" borderId="16" xfId="0"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36" borderId="14" xfId="0" applyFill="1" applyBorder="1" applyAlignment="1" applyProtection="1">
      <alignment horizontal="center" vertical="center" wrapText="1"/>
      <protection locked="0"/>
    </xf>
    <xf numFmtId="0" fontId="0" fillId="0" borderId="0" xfId="0" applyBorder="1" applyAlignment="1">
      <alignment vertical="center"/>
    </xf>
    <xf numFmtId="0" fontId="29" fillId="0" borderId="10" xfId="0" applyFont="1" applyBorder="1" applyAlignment="1">
      <alignment horizontal="center" vertical="center"/>
    </xf>
    <xf numFmtId="0" fontId="29" fillId="0" borderId="17" xfId="0" applyFont="1" applyBorder="1" applyAlignment="1">
      <alignment horizontal="center" vertical="center"/>
    </xf>
    <xf numFmtId="0" fontId="29" fillId="0" borderId="13" xfId="0" applyFont="1" applyBorder="1" applyAlignment="1">
      <alignment vertical="center"/>
    </xf>
    <xf numFmtId="0" fontId="9" fillId="0" borderId="0" xfId="0" applyFont="1" applyAlignment="1">
      <alignment vertical="center"/>
    </xf>
    <xf numFmtId="0" fontId="30" fillId="0" borderId="0" xfId="0" applyFont="1" applyBorder="1" applyAlignment="1">
      <alignment vertical="center"/>
    </xf>
    <xf numFmtId="14" fontId="29" fillId="0" borderId="0" xfId="0" applyNumberFormat="1" applyFont="1" applyBorder="1" applyAlignment="1">
      <alignment vertical="center" shrinkToFit="1"/>
    </xf>
    <xf numFmtId="0" fontId="29" fillId="0" borderId="0" xfId="0" applyFont="1" applyBorder="1" applyAlignment="1">
      <alignment vertical="center" shrinkToFit="1"/>
    </xf>
    <xf numFmtId="0" fontId="10" fillId="0" borderId="0" xfId="0" applyFont="1" applyAlignment="1">
      <alignment horizontal="left" vertical="center"/>
    </xf>
    <xf numFmtId="0" fontId="14" fillId="0" borderId="0" xfId="0" applyFont="1" applyAlignment="1">
      <alignment horizontal="left" vertical="center"/>
    </xf>
    <xf numFmtId="49" fontId="0" fillId="0" borderId="10" xfId="0" applyNumberFormat="1" applyFont="1" applyFill="1" applyBorder="1" applyAlignment="1">
      <alignment horizontal="left" vertical="center"/>
    </xf>
    <xf numFmtId="0" fontId="0" fillId="0" borderId="0" xfId="0" applyFont="1" applyAlignment="1">
      <alignment horizontal="left" vertical="center"/>
    </xf>
    <xf numFmtId="0" fontId="14" fillId="0" borderId="0" xfId="0" applyFont="1" applyFill="1" applyAlignment="1">
      <alignment horizontal="left" vertical="center"/>
    </xf>
    <xf numFmtId="49" fontId="2" fillId="0" borderId="0" xfId="0" applyNumberFormat="1" applyFont="1" applyFill="1" applyBorder="1" applyAlignment="1">
      <alignment horizontal="left" vertical="center"/>
    </xf>
    <xf numFmtId="49" fontId="0" fillId="0" borderId="10" xfId="0" applyNumberFormat="1" applyFont="1" applyFill="1" applyBorder="1" applyAlignment="1">
      <alignment horizontal="left" vertical="center"/>
    </xf>
    <xf numFmtId="49" fontId="15" fillId="0" borderId="0" xfId="0" applyNumberFormat="1" applyFont="1" applyFill="1" applyBorder="1" applyAlignment="1">
      <alignment horizontal="left" vertical="center"/>
    </xf>
    <xf numFmtId="0" fontId="0" fillId="0" borderId="0" xfId="0" applyAlignment="1">
      <alignment horizontal="left" vertical="center"/>
    </xf>
    <xf numFmtId="49" fontId="0" fillId="0" borderId="10" xfId="0" applyNumberFormat="1" applyFont="1" applyBorder="1" applyAlignment="1">
      <alignment horizontal="left" vertical="center"/>
    </xf>
    <xf numFmtId="0" fontId="12" fillId="0" borderId="0" xfId="0" applyFont="1" applyAlignment="1">
      <alignment horizontal="left" vertical="center"/>
    </xf>
    <xf numFmtId="0" fontId="6" fillId="0" borderId="0" xfId="0" applyFont="1" applyAlignment="1">
      <alignment horizontal="left" vertical="center"/>
    </xf>
    <xf numFmtId="49" fontId="35" fillId="0" borderId="0" xfId="0" applyNumberFormat="1" applyFont="1" applyFill="1" applyAlignment="1">
      <alignment vertical="center"/>
    </xf>
    <xf numFmtId="49" fontId="2" fillId="0" borderId="11" xfId="0" applyNumberFormat="1" applyFont="1" applyFill="1" applyBorder="1" applyAlignment="1">
      <alignment horizontal="center" vertical="center"/>
    </xf>
    <xf numFmtId="0" fontId="0" fillId="0" borderId="0" xfId="0" applyFont="1" applyFill="1" applyBorder="1" applyAlignment="1">
      <alignment vertical="center" wrapText="1"/>
    </xf>
    <xf numFmtId="0" fontId="0" fillId="0" borderId="0" xfId="0" applyFill="1" applyBorder="1" applyAlignment="1">
      <alignment vertical="center" wrapText="1"/>
    </xf>
    <xf numFmtId="0" fontId="4" fillId="37" borderId="10" xfId="0" applyFont="1" applyFill="1" applyBorder="1" applyAlignment="1">
      <alignment horizontal="center" vertical="center"/>
    </xf>
    <xf numFmtId="49" fontId="16" fillId="0" borderId="11" xfId="0" applyNumberFormat="1" applyFont="1" applyFill="1" applyBorder="1" applyAlignment="1">
      <alignment vertical="center"/>
    </xf>
    <xf numFmtId="49" fontId="0" fillId="0" borderId="10"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wrapText="1"/>
    </xf>
    <xf numFmtId="0" fontId="0" fillId="0" borderId="10" xfId="0" applyFont="1" applyFill="1" applyBorder="1" applyAlignment="1">
      <alignment vertical="center" wrapText="1"/>
    </xf>
    <xf numFmtId="0" fontId="0" fillId="0" borderId="14" xfId="0" applyNumberFormat="1" applyFont="1" applyFill="1" applyBorder="1" applyAlignment="1">
      <alignment horizontal="center" vertical="center" wrapText="1"/>
    </xf>
    <xf numFmtId="0" fontId="0" fillId="0" borderId="15" xfId="0" applyNumberFormat="1" applyFont="1" applyFill="1" applyBorder="1" applyAlignment="1">
      <alignment horizontal="center" vertical="center" wrapText="1"/>
    </xf>
    <xf numFmtId="0" fontId="37" fillId="0" borderId="0" xfId="0" applyFont="1" applyAlignment="1">
      <alignment vertical="center"/>
    </xf>
    <xf numFmtId="0" fontId="36" fillId="0" borderId="0" xfId="0" applyFont="1" applyAlignment="1">
      <alignment vertical="center"/>
    </xf>
    <xf numFmtId="0" fontId="34" fillId="0" borderId="0" xfId="0" applyFont="1" applyAlignment="1">
      <alignment vertical="center"/>
    </xf>
    <xf numFmtId="0" fontId="34" fillId="0" borderId="13" xfId="0" applyFont="1" applyFill="1" applyBorder="1" applyAlignment="1">
      <alignment vertical="center" wrapText="1"/>
    </xf>
    <xf numFmtId="0" fontId="38" fillId="0" borderId="0" xfId="0" applyFont="1" applyFill="1" applyBorder="1" applyAlignment="1">
      <alignment vertical="center" wrapText="1"/>
    </xf>
    <xf numFmtId="0" fontId="34" fillId="0" borderId="0" xfId="0" applyFont="1" applyFill="1" applyBorder="1" applyAlignment="1">
      <alignment vertical="center" wrapText="1"/>
    </xf>
    <xf numFmtId="0" fontId="32" fillId="0" borderId="0" xfId="0" applyFont="1" applyFill="1" applyBorder="1" applyAlignment="1">
      <alignment vertical="center" wrapText="1"/>
    </xf>
    <xf numFmtId="0" fontId="34" fillId="0" borderId="0" xfId="0" applyFont="1" applyAlignment="1">
      <alignment vertical="center"/>
    </xf>
    <xf numFmtId="0" fontId="34" fillId="0" borderId="13" xfId="0" applyFont="1" applyFill="1" applyBorder="1" applyAlignment="1" quotePrefix="1">
      <alignment vertical="center" wrapText="1"/>
    </xf>
    <xf numFmtId="0" fontId="39" fillId="0" borderId="0" xfId="0" applyFont="1" applyAlignment="1">
      <alignment vertical="center"/>
    </xf>
    <xf numFmtId="0" fontId="34" fillId="0" borderId="18" xfId="0" applyFont="1" applyFill="1" applyBorder="1" applyAlignment="1" quotePrefix="1">
      <alignment vertical="center" wrapText="1"/>
    </xf>
    <xf numFmtId="0" fontId="36" fillId="0" borderId="0" xfId="0" applyFont="1" applyFill="1" applyAlignment="1">
      <alignment vertical="center"/>
    </xf>
    <xf numFmtId="0" fontId="41" fillId="0" borderId="0" xfId="0" applyFont="1" applyAlignment="1">
      <alignment vertical="center"/>
    </xf>
    <xf numFmtId="0" fontId="42" fillId="0" borderId="19" xfId="0" applyNumberFormat="1" applyFont="1" applyFill="1" applyBorder="1" applyAlignment="1">
      <alignment vertical="center" wrapText="1"/>
    </xf>
    <xf numFmtId="0" fontId="42" fillId="0" borderId="20" xfId="0" applyNumberFormat="1" applyFont="1" applyFill="1" applyBorder="1" applyAlignment="1">
      <alignment vertical="center" wrapText="1"/>
    </xf>
    <xf numFmtId="0" fontId="42" fillId="0" borderId="18" xfId="0" applyNumberFormat="1" applyFont="1" applyFill="1" applyBorder="1" applyAlignment="1">
      <alignment vertical="center" wrapText="1"/>
    </xf>
    <xf numFmtId="0" fontId="0" fillId="36" borderId="14"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3" xfId="0" applyFont="1" applyFill="1" applyBorder="1" applyAlignment="1">
      <alignment vertical="center" wrapText="1"/>
    </xf>
    <xf numFmtId="0" fontId="0" fillId="0" borderId="16" xfId="0" applyFont="1" applyFill="1" applyBorder="1" applyAlignment="1" applyProtection="1">
      <alignment horizontal="center" vertical="center" wrapText="1"/>
      <protection locked="0"/>
    </xf>
    <xf numFmtId="0" fontId="0" fillId="0" borderId="18" xfId="0" applyFont="1" applyFill="1" applyBorder="1" applyAlignment="1" quotePrefix="1">
      <alignment vertical="center" wrapText="1"/>
    </xf>
    <xf numFmtId="0" fontId="0" fillId="0" borderId="18" xfId="0" applyFont="1" applyFill="1" applyBorder="1" applyAlignment="1">
      <alignment vertical="center" wrapText="1"/>
    </xf>
    <xf numFmtId="0" fontId="0" fillId="0" borderId="12" xfId="0" applyFont="1" applyFill="1" applyBorder="1" applyAlignment="1">
      <alignment vertical="center" wrapText="1"/>
    </xf>
    <xf numFmtId="0" fontId="2" fillId="0" borderId="0" xfId="0" applyFont="1" applyFill="1" applyBorder="1" applyAlignment="1" applyProtection="1">
      <alignment horizontal="center" vertical="center" wrapText="1"/>
      <protection locked="0"/>
    </xf>
    <xf numFmtId="0" fontId="0" fillId="0" borderId="21" xfId="0" applyFont="1" applyFill="1" applyBorder="1" applyAlignment="1">
      <alignment horizontal="left" vertical="center"/>
    </xf>
    <xf numFmtId="0" fontId="28" fillId="0" borderId="21" xfId="0" applyFont="1" applyFill="1" applyBorder="1" applyAlignment="1">
      <alignment horizontal="center" vertical="center"/>
    </xf>
    <xf numFmtId="0" fontId="28" fillId="0" borderId="0" xfId="0" applyFont="1" applyFill="1" applyBorder="1" applyAlignment="1">
      <alignment horizontal="center" vertical="center"/>
    </xf>
    <xf numFmtId="0" fontId="0" fillId="0" borderId="0" xfId="0" applyFont="1" applyFill="1" applyBorder="1" applyAlignment="1">
      <alignment horizontal="left" vertical="center"/>
    </xf>
    <xf numFmtId="0" fontId="44" fillId="0" borderId="10" xfId="0" applyFont="1" applyFill="1" applyBorder="1" applyAlignment="1">
      <alignment horizontal="center" vertical="center"/>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49" fontId="0" fillId="0" borderId="11" xfId="0" applyNumberFormat="1" applyFill="1" applyBorder="1" applyAlignment="1">
      <alignment horizontal="left" vertical="center" wrapText="1"/>
    </xf>
    <xf numFmtId="49" fontId="0" fillId="0" borderId="10" xfId="0" applyNumberFormat="1" applyFont="1" applyFill="1" applyBorder="1" applyAlignment="1">
      <alignment horizontal="left" vertical="center" wrapText="1"/>
    </xf>
    <xf numFmtId="49" fontId="0" fillId="0" borderId="10" xfId="0" applyNumberFormat="1" applyFill="1" applyBorder="1" applyAlignment="1">
      <alignment horizontal="left" vertical="center" wrapText="1"/>
    </xf>
    <xf numFmtId="49" fontId="0" fillId="0" borderId="10" xfId="0" applyNumberFormat="1" applyFont="1" applyFill="1" applyBorder="1" applyAlignment="1">
      <alignment horizontal="left" vertical="center" wrapText="1"/>
    </xf>
    <xf numFmtId="0" fontId="0" fillId="0" borderId="10" xfId="0" applyFill="1" applyBorder="1" applyAlignment="1">
      <alignment horizontal="left" vertical="center" wrapText="1"/>
    </xf>
    <xf numFmtId="49" fontId="0" fillId="0" borderId="10" xfId="0" applyNumberFormat="1" applyFont="1" applyBorder="1" applyAlignment="1">
      <alignment horizontal="left" vertical="center" wrapText="1"/>
    </xf>
    <xf numFmtId="49" fontId="0" fillId="0" borderId="11" xfId="0" applyNumberFormat="1" applyFont="1" applyFill="1" applyBorder="1" applyAlignment="1">
      <alignment horizontal="left" vertical="center" wrapText="1"/>
    </xf>
    <xf numFmtId="0" fontId="0" fillId="0" borderId="10" xfId="0" applyFont="1" applyBorder="1" applyAlignment="1">
      <alignment horizontal="left" vertical="center" wrapText="1"/>
    </xf>
    <xf numFmtId="0" fontId="0" fillId="0" borderId="10" xfId="0" applyFont="1" applyFill="1" applyBorder="1" applyAlignment="1">
      <alignment horizontal="left" vertical="center" wrapText="1"/>
    </xf>
    <xf numFmtId="0" fontId="28" fillId="0" borderId="18" xfId="0" applyFont="1" applyFill="1" applyBorder="1" applyAlignment="1">
      <alignment vertical="center" wrapText="1"/>
    </xf>
    <xf numFmtId="0" fontId="28" fillId="0" borderId="13" xfId="0" applyFont="1" applyFill="1" applyBorder="1" applyAlignment="1">
      <alignment vertical="center" wrapText="1"/>
    </xf>
    <xf numFmtId="0" fontId="0" fillId="0" borderId="0" xfId="0" applyFill="1" applyBorder="1" applyAlignment="1">
      <alignment horizontal="left" vertical="center"/>
    </xf>
    <xf numFmtId="49" fontId="0" fillId="0" borderId="0" xfId="0" applyNumberFormat="1" applyFont="1" applyFill="1" applyBorder="1" applyAlignment="1">
      <alignment horizontal="left" vertical="center" wrapText="1"/>
    </xf>
    <xf numFmtId="0" fontId="0" fillId="0" borderId="0" xfId="0" applyFill="1" applyBorder="1" applyAlignment="1" applyProtection="1">
      <alignment horizontal="center" vertical="center" wrapText="1"/>
      <protection locked="0"/>
    </xf>
    <xf numFmtId="0" fontId="43" fillId="0" borderId="0" xfId="0" applyFont="1" applyBorder="1" applyAlignment="1">
      <alignment horizontal="center" vertical="center" wrapText="1"/>
    </xf>
    <xf numFmtId="0" fontId="4" fillId="0" borderId="10" xfId="0" applyFont="1" applyFill="1" applyBorder="1" applyAlignment="1">
      <alignment horizontal="center" vertical="center" wrapText="1"/>
    </xf>
    <xf numFmtId="0" fontId="45" fillId="0" borderId="10" xfId="0" applyFont="1" applyBorder="1" applyAlignment="1">
      <alignment horizontal="center" vertical="center" wrapText="1"/>
    </xf>
    <xf numFmtId="0" fontId="0" fillId="0" borderId="10" xfId="0" applyFont="1" applyFill="1" applyBorder="1" applyAlignment="1">
      <alignment vertical="center" wrapText="1"/>
    </xf>
    <xf numFmtId="0" fontId="0" fillId="0" borderId="12" xfId="0" applyFont="1" applyFill="1" applyBorder="1" applyAlignment="1">
      <alignment vertical="center" wrapText="1"/>
    </xf>
    <xf numFmtId="0" fontId="0" fillId="0" borderId="11" xfId="0" applyNumberFormat="1" applyFill="1" applyBorder="1" applyAlignment="1">
      <alignment vertical="center" wrapText="1"/>
    </xf>
    <xf numFmtId="0" fontId="0" fillId="0" borderId="10" xfId="0" applyNumberFormat="1" applyFill="1" applyBorder="1" applyAlignment="1">
      <alignment vertical="center" wrapText="1"/>
    </xf>
    <xf numFmtId="0" fontId="4" fillId="0" borderId="10" xfId="0" applyFont="1" applyBorder="1" applyAlignment="1">
      <alignment horizontal="center" vertical="center" wrapText="1"/>
    </xf>
    <xf numFmtId="0" fontId="45" fillId="0" borderId="10" xfId="0" applyFont="1" applyFill="1" applyBorder="1" applyAlignment="1">
      <alignment horizontal="center" vertical="center"/>
    </xf>
    <xf numFmtId="0" fontId="45" fillId="0" borderId="10" xfId="0" applyFont="1" applyBorder="1" applyAlignment="1">
      <alignment horizontal="center" vertical="center"/>
    </xf>
    <xf numFmtId="180" fontId="10" fillId="0" borderId="0" xfId="0" applyNumberFormat="1" applyFont="1" applyFill="1" applyAlignment="1">
      <alignment horizontal="center" vertical="center"/>
    </xf>
    <xf numFmtId="180" fontId="43" fillId="0" borderId="0" xfId="0" applyNumberFormat="1" applyFont="1" applyFill="1" applyAlignment="1">
      <alignment horizontal="center" vertical="center"/>
    </xf>
    <xf numFmtId="0" fontId="28" fillId="0" borderId="0" xfId="0" applyFont="1" applyAlignment="1">
      <alignment vertical="center"/>
    </xf>
    <xf numFmtId="180" fontId="28" fillId="0" borderId="0" xfId="0" applyNumberFormat="1" applyFont="1" applyFill="1" applyBorder="1" applyAlignment="1">
      <alignment horizontal="center" vertical="center" wrapText="1"/>
    </xf>
    <xf numFmtId="180" fontId="48" fillId="0" borderId="0" xfId="0" applyNumberFormat="1" applyFont="1" applyFill="1" applyBorder="1" applyAlignment="1">
      <alignment horizontal="center" vertical="center" wrapText="1"/>
    </xf>
    <xf numFmtId="180" fontId="49" fillId="0" borderId="0" xfId="0" applyNumberFormat="1" applyFont="1" applyFill="1" applyAlignment="1">
      <alignment horizontal="center" vertical="center"/>
    </xf>
    <xf numFmtId="180" fontId="50" fillId="0" borderId="0" xfId="0" applyNumberFormat="1" applyFont="1" applyFill="1" applyBorder="1" applyAlignment="1">
      <alignment horizontal="center" vertical="center" wrapText="1"/>
    </xf>
    <xf numFmtId="180" fontId="28" fillId="0" borderId="0" xfId="0" applyNumberFormat="1" applyFont="1" applyFill="1" applyAlignment="1">
      <alignment horizontal="center" vertical="center"/>
    </xf>
    <xf numFmtId="180" fontId="28" fillId="0" borderId="0" xfId="0" applyNumberFormat="1" applyFont="1" applyFill="1" applyAlignment="1">
      <alignment horizontal="center" vertical="center"/>
    </xf>
    <xf numFmtId="180" fontId="28" fillId="0" borderId="0" xfId="0" applyNumberFormat="1" applyFont="1" applyFill="1" applyBorder="1" applyAlignment="1">
      <alignment horizontal="center" vertical="center" wrapText="1"/>
    </xf>
    <xf numFmtId="180" fontId="51" fillId="0" borderId="0" xfId="0" applyNumberFormat="1" applyFont="1" applyFill="1" applyAlignment="1">
      <alignment horizontal="center" vertical="center"/>
    </xf>
    <xf numFmtId="180" fontId="52" fillId="0" borderId="0" xfId="0" applyNumberFormat="1" applyFont="1" applyFill="1" applyBorder="1" applyAlignment="1">
      <alignment horizontal="center" vertical="center" wrapText="1"/>
    </xf>
    <xf numFmtId="180" fontId="6" fillId="0" borderId="0" xfId="0" applyNumberFormat="1" applyFont="1" applyFill="1" applyAlignment="1">
      <alignment horizontal="center" vertical="center"/>
    </xf>
    <xf numFmtId="180" fontId="0" fillId="0" borderId="17" xfId="0" applyNumberFormat="1" applyFont="1" applyFill="1" applyBorder="1" applyAlignment="1">
      <alignment horizontal="center" vertical="center" wrapText="1"/>
    </xf>
    <xf numFmtId="180" fontId="0" fillId="0" borderId="17" xfId="0" applyNumberFormat="1" applyFont="1" applyFill="1" applyBorder="1" applyAlignment="1">
      <alignment horizontal="center" vertical="center" wrapText="1"/>
    </xf>
    <xf numFmtId="180" fontId="0" fillId="0" borderId="0" xfId="0" applyNumberFormat="1" applyFont="1" applyFill="1" applyAlignment="1">
      <alignment horizontal="center" vertical="center"/>
    </xf>
    <xf numFmtId="180" fontId="53" fillId="0" borderId="0" xfId="0" applyNumberFormat="1" applyFont="1" applyFill="1" applyAlignment="1">
      <alignment horizontal="center" vertical="center"/>
    </xf>
    <xf numFmtId="0" fontId="0" fillId="0" borderId="22" xfId="0" applyNumberFormat="1" applyFont="1" applyFill="1" applyBorder="1" applyAlignment="1">
      <alignment horizontal="center" vertical="center" wrapText="1"/>
    </xf>
    <xf numFmtId="0" fontId="13" fillId="0" borderId="0" xfId="0" applyFont="1" applyAlignment="1">
      <alignment horizontal="left" vertical="center"/>
    </xf>
    <xf numFmtId="0" fontId="56" fillId="36" borderId="0" xfId="0" applyFont="1" applyFill="1" applyAlignment="1">
      <alignment vertical="center"/>
    </xf>
    <xf numFmtId="49" fontId="2" fillId="33" borderId="10" xfId="0" applyNumberFormat="1" applyFont="1" applyFill="1" applyBorder="1" applyAlignment="1">
      <alignment horizontal="left" vertical="center" wrapText="1"/>
    </xf>
    <xf numFmtId="180" fontId="0" fillId="38" borderId="11" xfId="0" applyNumberFormat="1" applyFont="1" applyFill="1" applyBorder="1" applyAlignment="1">
      <alignment horizontal="center" vertical="center" wrapText="1"/>
    </xf>
    <xf numFmtId="0" fontId="4" fillId="38" borderId="10" xfId="0" applyFont="1" applyFill="1" applyBorder="1" applyAlignment="1">
      <alignment horizontal="center" vertical="center"/>
    </xf>
    <xf numFmtId="0" fontId="0" fillId="38" borderId="10" xfId="0" applyFont="1" applyFill="1" applyBorder="1" applyAlignment="1">
      <alignment horizontal="center" vertical="center"/>
    </xf>
    <xf numFmtId="49" fontId="23" fillId="38" borderId="10" xfId="0" applyNumberFormat="1" applyFont="1" applyFill="1" applyBorder="1" applyAlignment="1">
      <alignment horizontal="center" vertical="center"/>
    </xf>
    <xf numFmtId="0" fontId="0" fillId="38" borderId="10" xfId="0" applyFont="1" applyFill="1" applyBorder="1" applyAlignment="1">
      <alignment horizontal="center" vertical="center"/>
    </xf>
    <xf numFmtId="0" fontId="9" fillId="38" borderId="11" xfId="0" applyFont="1" applyFill="1" applyBorder="1" applyAlignment="1">
      <alignment horizontal="center" vertical="center" wrapText="1"/>
    </xf>
    <xf numFmtId="0" fontId="0" fillId="38" borderId="10" xfId="0" applyFill="1" applyBorder="1" applyAlignment="1">
      <alignment horizontal="center" vertical="center" wrapText="1"/>
    </xf>
    <xf numFmtId="0" fontId="9" fillId="38" borderId="23" xfId="0" applyFont="1" applyFill="1" applyBorder="1" applyAlignment="1">
      <alignment horizontal="center" vertical="center" wrapText="1"/>
    </xf>
    <xf numFmtId="0" fontId="2" fillId="33" borderId="10" xfId="0" applyFont="1" applyFill="1" applyBorder="1" applyAlignment="1">
      <alignment horizontal="left" vertical="center" wrapText="1"/>
    </xf>
    <xf numFmtId="180" fontId="2" fillId="33" borderId="24" xfId="0" applyNumberFormat="1" applyFont="1" applyFill="1" applyBorder="1" applyAlignment="1">
      <alignment horizontal="center" vertical="center" wrapText="1"/>
    </xf>
    <xf numFmtId="0" fontId="2" fillId="33" borderId="16" xfId="0" applyFont="1" applyFill="1" applyBorder="1" applyAlignment="1" applyProtection="1">
      <alignment horizontal="center" vertical="center" wrapText="1"/>
      <protection locked="0"/>
    </xf>
    <xf numFmtId="0" fontId="2" fillId="33" borderId="13" xfId="0" applyFont="1" applyFill="1" applyBorder="1" applyAlignment="1">
      <alignment vertical="center" wrapText="1"/>
    </xf>
    <xf numFmtId="0" fontId="18" fillId="33" borderId="10" xfId="0" applyFont="1" applyFill="1" applyBorder="1" applyAlignment="1">
      <alignment horizontal="center" vertical="center"/>
    </xf>
    <xf numFmtId="0" fontId="2" fillId="33" borderId="10" xfId="0" applyFont="1" applyFill="1" applyBorder="1" applyAlignment="1">
      <alignment vertical="center" wrapText="1"/>
    </xf>
    <xf numFmtId="0" fontId="2" fillId="33" borderId="15" xfId="0" applyFont="1" applyFill="1" applyBorder="1" applyAlignment="1" applyProtection="1">
      <alignment horizontal="center" vertical="center" wrapText="1"/>
      <protection locked="0"/>
    </xf>
    <xf numFmtId="180" fontId="2" fillId="33" borderId="17" xfId="0" applyNumberFormat="1" applyFont="1" applyFill="1" applyBorder="1" applyAlignment="1">
      <alignment horizontal="center" vertical="center" wrapText="1"/>
    </xf>
    <xf numFmtId="0" fontId="40" fillId="33" borderId="13" xfId="0" applyFont="1" applyFill="1" applyBorder="1" applyAlignment="1">
      <alignment vertical="center" wrapText="1"/>
    </xf>
    <xf numFmtId="0" fontId="2" fillId="33" borderId="14" xfId="0" applyFont="1" applyFill="1" applyBorder="1" applyAlignment="1" applyProtection="1">
      <alignment horizontal="center" vertical="center" wrapText="1"/>
      <protection locked="0"/>
    </xf>
    <xf numFmtId="0" fontId="16" fillId="33" borderId="13" xfId="0" applyFont="1" applyFill="1" applyBorder="1" applyAlignment="1">
      <alignment vertical="center" wrapText="1"/>
    </xf>
    <xf numFmtId="0" fontId="2" fillId="33" borderId="10" xfId="0" applyFont="1" applyFill="1" applyBorder="1" applyAlignment="1">
      <alignment vertical="center" wrapText="1"/>
    </xf>
    <xf numFmtId="0" fontId="2" fillId="33" borderId="14" xfId="0" applyFont="1" applyFill="1" applyBorder="1" applyAlignment="1" applyProtection="1">
      <alignment horizontal="center" vertical="center" wrapText="1"/>
      <protection locked="0"/>
    </xf>
    <xf numFmtId="0" fontId="2" fillId="33" borderId="13" xfId="0" applyFont="1" applyFill="1" applyBorder="1" applyAlignment="1">
      <alignment vertical="center" wrapText="1"/>
    </xf>
    <xf numFmtId="0" fontId="16" fillId="33" borderId="10" xfId="0" applyFont="1" applyFill="1" applyBorder="1" applyAlignment="1">
      <alignment vertical="center" wrapText="1"/>
    </xf>
    <xf numFmtId="0" fontId="16" fillId="33" borderId="14" xfId="0" applyFont="1" applyFill="1" applyBorder="1" applyAlignment="1" applyProtection="1">
      <alignment horizontal="center" vertical="center" wrapText="1"/>
      <protection locked="0"/>
    </xf>
    <xf numFmtId="0" fontId="18" fillId="33" borderId="10" xfId="0" applyFont="1" applyFill="1" applyBorder="1" applyAlignment="1">
      <alignment horizontal="center" vertical="center" wrapText="1"/>
    </xf>
    <xf numFmtId="0" fontId="16" fillId="33" borderId="15" xfId="0" applyFont="1" applyFill="1" applyBorder="1" applyAlignment="1" applyProtection="1">
      <alignment horizontal="center" vertical="center" wrapText="1"/>
      <protection locked="0"/>
    </xf>
    <xf numFmtId="0" fontId="34" fillId="33" borderId="13" xfId="0" applyFont="1" applyFill="1" applyBorder="1" applyAlignment="1">
      <alignment vertical="center" wrapText="1"/>
    </xf>
    <xf numFmtId="0" fontId="28" fillId="33" borderId="13" xfId="0" applyFont="1" applyFill="1" applyBorder="1" applyAlignment="1">
      <alignment vertical="center" wrapText="1"/>
    </xf>
    <xf numFmtId="0" fontId="2" fillId="33" borderId="18" xfId="0" applyFont="1" applyFill="1" applyBorder="1" applyAlignment="1">
      <alignment vertical="center" wrapText="1"/>
    </xf>
    <xf numFmtId="0" fontId="46" fillId="33" borderId="10" xfId="0" applyFont="1" applyFill="1" applyBorder="1" applyAlignment="1">
      <alignment horizontal="center" vertical="center" wrapText="1"/>
    </xf>
    <xf numFmtId="0" fontId="34" fillId="33" borderId="18" xfId="0" applyFont="1" applyFill="1" applyBorder="1" applyAlignment="1">
      <alignment vertical="center" wrapText="1"/>
    </xf>
    <xf numFmtId="0" fontId="2" fillId="33" borderId="10" xfId="0" applyFont="1" applyFill="1" applyBorder="1" applyAlignment="1">
      <alignment vertical="center" wrapText="1"/>
    </xf>
    <xf numFmtId="180" fontId="54" fillId="33" borderId="17" xfId="0" applyNumberFormat="1" applyFont="1" applyFill="1" applyBorder="1" applyAlignment="1">
      <alignment horizontal="center" vertical="center" wrapText="1"/>
    </xf>
    <xf numFmtId="0" fontId="2" fillId="33" borderId="13" xfId="0" applyFont="1" applyFill="1" applyBorder="1" applyAlignment="1">
      <alignment vertical="center" wrapText="1"/>
    </xf>
    <xf numFmtId="0" fontId="46" fillId="33" borderId="10" xfId="0" applyFont="1" applyFill="1" applyBorder="1" applyAlignment="1">
      <alignment horizontal="center" vertical="center"/>
    </xf>
    <xf numFmtId="0" fontId="34" fillId="33" borderId="13" xfId="0" applyFont="1" applyFill="1" applyBorder="1" applyAlignment="1" quotePrefix="1">
      <alignment vertical="center" wrapText="1"/>
    </xf>
    <xf numFmtId="0" fontId="2" fillId="33" borderId="10" xfId="0" applyFont="1" applyFill="1" applyBorder="1" applyAlignment="1">
      <alignment vertical="center" wrapText="1"/>
    </xf>
    <xf numFmtId="0" fontId="0" fillId="39" borderId="10" xfId="0" applyFill="1" applyBorder="1" applyAlignment="1">
      <alignment horizontal="left" vertical="center" wrapText="1"/>
    </xf>
    <xf numFmtId="0" fontId="0" fillId="39" borderId="10" xfId="0" applyFont="1" applyFill="1" applyBorder="1" applyAlignment="1">
      <alignment vertical="center" wrapText="1"/>
    </xf>
    <xf numFmtId="180" fontId="0" fillId="39" borderId="17" xfId="0" applyNumberFormat="1" applyFont="1" applyFill="1" applyBorder="1" applyAlignment="1">
      <alignment horizontal="center" vertical="center" wrapText="1"/>
    </xf>
    <xf numFmtId="0" fontId="0" fillId="39" borderId="16" xfId="0" applyFont="1" applyFill="1" applyBorder="1" applyAlignment="1" applyProtection="1">
      <alignment horizontal="center" vertical="center" wrapText="1"/>
      <protection locked="0"/>
    </xf>
    <xf numFmtId="0" fontId="0" fillId="39" borderId="18" xfId="0" applyFont="1" applyFill="1" applyBorder="1" applyAlignment="1">
      <alignment vertical="center" wrapText="1"/>
    </xf>
    <xf numFmtId="0" fontId="0" fillId="39" borderId="12" xfId="0" applyFont="1" applyFill="1" applyBorder="1" applyAlignment="1">
      <alignment vertical="center" wrapText="1"/>
    </xf>
    <xf numFmtId="0" fontId="4" fillId="39" borderId="10" xfId="0" applyFont="1" applyFill="1" applyBorder="1" applyAlignment="1">
      <alignment horizontal="center" vertical="center"/>
    </xf>
    <xf numFmtId="0" fontId="0" fillId="39" borderId="10" xfId="0" applyFill="1" applyBorder="1" applyAlignment="1">
      <alignment vertical="center" wrapText="1"/>
    </xf>
    <xf numFmtId="0" fontId="0" fillId="39" borderId="16" xfId="0" applyFill="1" applyBorder="1" applyAlignment="1" applyProtection="1">
      <alignment horizontal="center" vertical="center" wrapText="1"/>
      <protection locked="0"/>
    </xf>
    <xf numFmtId="0" fontId="34" fillId="39" borderId="13" xfId="0" applyFont="1" applyFill="1" applyBorder="1" applyAlignment="1">
      <alignment vertical="center" wrapText="1"/>
    </xf>
    <xf numFmtId="0" fontId="0" fillId="39" borderId="13" xfId="0" applyFill="1" applyBorder="1" applyAlignment="1">
      <alignment vertical="center" wrapText="1"/>
    </xf>
    <xf numFmtId="0" fontId="0" fillId="39" borderId="16" xfId="0" applyFont="1" applyFill="1" applyBorder="1" applyAlignment="1" applyProtection="1">
      <alignment horizontal="center" vertical="center" wrapText="1"/>
      <protection locked="0"/>
    </xf>
    <xf numFmtId="0" fontId="0" fillId="39" borderId="13" xfId="0" applyFont="1" applyFill="1" applyBorder="1" applyAlignment="1">
      <alignment vertical="center" wrapText="1"/>
    </xf>
    <xf numFmtId="0" fontId="44" fillId="39" borderId="10" xfId="0" applyFont="1" applyFill="1" applyBorder="1" applyAlignment="1">
      <alignment horizontal="center" vertical="center"/>
    </xf>
    <xf numFmtId="0" fontId="0" fillId="39" borderId="10" xfId="0" applyFont="1" applyFill="1" applyBorder="1" applyAlignment="1">
      <alignment vertical="center" wrapText="1"/>
    </xf>
    <xf numFmtId="0" fontId="0" fillId="39" borderId="10" xfId="0" applyFont="1" applyFill="1" applyBorder="1" applyAlignment="1">
      <alignment horizontal="left" vertical="center" wrapText="1"/>
    </xf>
    <xf numFmtId="0" fontId="0" fillId="39" borderId="10" xfId="0" applyFont="1" applyFill="1" applyBorder="1" applyAlignment="1">
      <alignment horizontal="left" vertical="center" wrapText="1"/>
    </xf>
    <xf numFmtId="0" fontId="0" fillId="39" borderId="25" xfId="0" applyFont="1" applyFill="1" applyBorder="1" applyAlignment="1" applyProtection="1">
      <alignment horizontal="center" vertical="center" wrapText="1"/>
      <protection locked="0"/>
    </xf>
    <xf numFmtId="0" fontId="28" fillId="39" borderId="13" xfId="0" applyFont="1" applyFill="1" applyBorder="1" applyAlignment="1">
      <alignment vertical="center" wrapText="1"/>
    </xf>
    <xf numFmtId="180" fontId="0" fillId="39" borderId="17" xfId="0" applyNumberFormat="1" applyFont="1" applyFill="1" applyBorder="1" applyAlignment="1">
      <alignment horizontal="center" vertical="center" wrapText="1"/>
    </xf>
    <xf numFmtId="0" fontId="0" fillId="39" borderId="26" xfId="0" applyFill="1" applyBorder="1" applyAlignment="1" applyProtection="1">
      <alignment horizontal="center" vertical="center" wrapText="1"/>
      <protection locked="0"/>
    </xf>
    <xf numFmtId="0" fontId="34" fillId="39" borderId="18" xfId="0" applyFont="1" applyFill="1" applyBorder="1" applyAlignment="1">
      <alignment vertical="center" wrapText="1"/>
    </xf>
    <xf numFmtId="0" fontId="45" fillId="39" borderId="10" xfId="0" applyFont="1" applyFill="1" applyBorder="1" applyAlignment="1">
      <alignment horizontal="center" vertical="center"/>
    </xf>
    <xf numFmtId="0" fontId="0" fillId="39" borderId="27" xfId="0" applyFont="1" applyFill="1" applyBorder="1" applyAlignment="1" applyProtection="1">
      <alignment horizontal="center" vertical="center" wrapText="1"/>
      <protection locked="0"/>
    </xf>
    <xf numFmtId="0" fontId="18" fillId="33" borderId="10" xfId="0" applyFont="1" applyFill="1" applyBorder="1" applyAlignment="1">
      <alignment horizontal="center" vertical="center"/>
    </xf>
    <xf numFmtId="49" fontId="2" fillId="33" borderId="11" xfId="0" applyNumberFormat="1" applyFont="1" applyFill="1" applyBorder="1" applyAlignment="1">
      <alignment vertical="center" wrapText="1"/>
    </xf>
    <xf numFmtId="49" fontId="2" fillId="33" borderId="28" xfId="0" applyNumberFormat="1" applyFont="1" applyFill="1" applyBorder="1" applyAlignment="1">
      <alignment vertical="center" wrapText="1"/>
    </xf>
    <xf numFmtId="0" fontId="44" fillId="39" borderId="10" xfId="0" applyFont="1" applyFill="1" applyBorder="1" applyAlignment="1">
      <alignment horizontal="center" vertical="center"/>
    </xf>
    <xf numFmtId="49" fontId="2" fillId="0" borderId="28" xfId="0" applyNumberFormat="1" applyFont="1" applyFill="1" applyBorder="1" applyAlignment="1">
      <alignment vertical="center"/>
    </xf>
    <xf numFmtId="49" fontId="2" fillId="0" borderId="29" xfId="0" applyNumberFormat="1" applyFont="1" applyFill="1" applyBorder="1" applyAlignment="1">
      <alignment vertical="center"/>
    </xf>
    <xf numFmtId="49" fontId="2" fillId="33" borderId="29" xfId="0" applyNumberFormat="1" applyFont="1" applyFill="1" applyBorder="1" applyAlignment="1">
      <alignment vertical="center" wrapText="1"/>
    </xf>
    <xf numFmtId="49" fontId="2" fillId="0" borderId="10" xfId="0" applyNumberFormat="1" applyFont="1" applyFill="1" applyBorder="1" applyAlignment="1">
      <alignment vertical="center"/>
    </xf>
    <xf numFmtId="49" fontId="2" fillId="33" borderId="10" xfId="0" applyNumberFormat="1" applyFont="1" applyFill="1" applyBorder="1" applyAlignment="1">
      <alignment vertical="center" wrapText="1"/>
    </xf>
    <xf numFmtId="0" fontId="2" fillId="33" borderId="22" xfId="0" applyFont="1" applyFill="1" applyBorder="1" applyAlignment="1">
      <alignment vertical="center" wrapText="1"/>
    </xf>
    <xf numFmtId="49" fontId="57" fillId="0" borderId="0" xfId="0" applyNumberFormat="1" applyFont="1" applyFill="1" applyAlignment="1">
      <alignment horizontal="center" vertical="center"/>
    </xf>
    <xf numFmtId="0" fontId="0" fillId="0" borderId="17" xfId="0" applyFont="1" applyFill="1" applyBorder="1" applyAlignment="1">
      <alignment vertical="center" wrapText="1"/>
    </xf>
    <xf numFmtId="0" fontId="2" fillId="33" borderId="17" xfId="0" applyFont="1" applyFill="1" applyBorder="1" applyAlignment="1">
      <alignment vertical="center" wrapText="1"/>
    </xf>
    <xf numFmtId="0" fontId="16" fillId="33" borderId="17" xfId="0" applyFont="1" applyFill="1" applyBorder="1" applyAlignment="1">
      <alignment vertical="center" wrapText="1"/>
    </xf>
    <xf numFmtId="0" fontId="4" fillId="0" borderId="13" xfId="0" applyFont="1" applyFill="1" applyBorder="1" applyAlignment="1">
      <alignment horizontal="center" vertical="center"/>
    </xf>
    <xf numFmtId="0" fontId="18" fillId="33" borderId="13" xfId="0" applyFont="1" applyFill="1" applyBorder="1" applyAlignment="1">
      <alignment horizontal="center" vertical="center" wrapText="1"/>
    </xf>
    <xf numFmtId="0" fontId="18" fillId="33" borderId="13" xfId="0" applyFont="1" applyFill="1" applyBorder="1" applyAlignment="1">
      <alignment horizontal="center" vertical="center"/>
    </xf>
    <xf numFmtId="0" fontId="4" fillId="39" borderId="13" xfId="0" applyFont="1" applyFill="1" applyBorder="1" applyAlignment="1">
      <alignment horizontal="center" vertical="center"/>
    </xf>
    <xf numFmtId="0" fontId="4" fillId="0" borderId="13" xfId="0" applyFont="1" applyBorder="1" applyAlignment="1">
      <alignment horizontal="center" vertical="center"/>
    </xf>
    <xf numFmtId="0" fontId="0" fillId="39" borderId="16" xfId="0" applyFont="1" applyFill="1" applyBorder="1" applyAlignment="1">
      <alignment horizontal="center" vertical="center" wrapText="1"/>
    </xf>
    <xf numFmtId="49" fontId="2" fillId="0" borderId="0" xfId="0" applyNumberFormat="1" applyFont="1" applyFill="1" applyBorder="1" applyAlignment="1">
      <alignment horizontal="left" vertical="center" wrapText="1"/>
    </xf>
    <xf numFmtId="0" fontId="18" fillId="0" borderId="0" xfId="0" applyFont="1" applyFill="1" applyBorder="1" applyAlignment="1">
      <alignment horizontal="center" vertical="center"/>
    </xf>
    <xf numFmtId="0" fontId="0" fillId="0" borderId="22" xfId="0" applyFill="1" applyBorder="1" applyAlignment="1">
      <alignment vertical="center" wrapText="1"/>
    </xf>
    <xf numFmtId="0" fontId="0" fillId="39" borderId="17" xfId="0" applyFont="1" applyFill="1" applyBorder="1" applyAlignment="1">
      <alignment vertical="center" wrapText="1"/>
    </xf>
    <xf numFmtId="0" fontId="4" fillId="35" borderId="10" xfId="0" applyFont="1" applyFill="1" applyBorder="1" applyAlignment="1">
      <alignment horizontal="center" vertical="center"/>
    </xf>
    <xf numFmtId="0" fontId="4" fillId="34" borderId="10" xfId="0" applyFont="1" applyFill="1" applyBorder="1" applyAlignment="1">
      <alignment horizontal="center" vertical="center"/>
    </xf>
    <xf numFmtId="49" fontId="27" fillId="40" borderId="0" xfId="0" applyNumberFormat="1" applyFont="1" applyFill="1" applyAlignment="1">
      <alignment vertical="center"/>
    </xf>
    <xf numFmtId="0" fontId="0" fillId="40" borderId="0" xfId="0" applyFont="1" applyFill="1" applyAlignment="1">
      <alignment vertical="center"/>
    </xf>
    <xf numFmtId="49" fontId="2" fillId="40" borderId="0" xfId="0" applyNumberFormat="1" applyFont="1" applyFill="1" applyBorder="1" applyAlignment="1">
      <alignment horizontal="left" vertical="center" wrapText="1"/>
    </xf>
    <xf numFmtId="0" fontId="2" fillId="40" borderId="0" xfId="0" applyFont="1" applyFill="1" applyBorder="1" applyAlignment="1">
      <alignment vertical="center" wrapText="1"/>
    </xf>
    <xf numFmtId="0" fontId="2" fillId="40" borderId="0" xfId="0" applyFont="1" applyFill="1" applyBorder="1" applyAlignment="1" applyProtection="1">
      <alignment horizontal="center" vertical="center" wrapText="1"/>
      <protection locked="0"/>
    </xf>
    <xf numFmtId="0" fontId="18" fillId="40" borderId="0" xfId="0" applyFont="1" applyFill="1" applyBorder="1" applyAlignment="1">
      <alignment horizontal="center" vertical="center"/>
    </xf>
    <xf numFmtId="0" fontId="0" fillId="33" borderId="10" xfId="0" applyFill="1" applyBorder="1" applyAlignment="1">
      <alignment horizontal="left" vertical="center" wrapText="1"/>
    </xf>
    <xf numFmtId="0" fontId="0" fillId="35" borderId="10" xfId="0" applyFill="1" applyBorder="1" applyAlignment="1">
      <alignment horizontal="left" vertical="center" wrapText="1"/>
    </xf>
    <xf numFmtId="0" fontId="0" fillId="0" borderId="0" xfId="0" applyAlignment="1">
      <alignment horizontal="left" vertical="center" wrapText="1"/>
    </xf>
    <xf numFmtId="0" fontId="0" fillId="34" borderId="10" xfId="0" applyFill="1" applyBorder="1" applyAlignment="1">
      <alignment horizontal="left" vertical="center" wrapText="1"/>
    </xf>
    <xf numFmtId="0" fontId="0" fillId="41" borderId="10" xfId="0" applyFill="1" applyBorder="1" applyAlignment="1">
      <alignment horizontal="left" vertical="center" wrapText="1"/>
    </xf>
    <xf numFmtId="0" fontId="0" fillId="41" borderId="10" xfId="0" applyFill="1" applyBorder="1" applyAlignment="1">
      <alignment horizontal="center" vertical="center"/>
    </xf>
    <xf numFmtId="0" fontId="13" fillId="0" borderId="10" xfId="0" applyFont="1" applyBorder="1" applyAlignment="1">
      <alignment horizontal="left" vertical="center" wrapText="1"/>
    </xf>
    <xf numFmtId="0" fontId="13" fillId="41" borderId="10" xfId="0" applyFont="1" applyFill="1" applyBorder="1" applyAlignment="1">
      <alignment horizontal="left" vertical="center" wrapText="1"/>
    </xf>
    <xf numFmtId="49" fontId="13" fillId="42" borderId="0" xfId="0" applyNumberFormat="1" applyFont="1" applyFill="1" applyAlignment="1">
      <alignment vertical="center"/>
    </xf>
    <xf numFmtId="0" fontId="0" fillId="42" borderId="0" xfId="0" applyFill="1" applyAlignment="1">
      <alignment horizontal="left" vertical="center"/>
    </xf>
    <xf numFmtId="0" fontId="0" fillId="42" borderId="0" xfId="0" applyFill="1" applyAlignment="1">
      <alignment vertical="center" wrapText="1"/>
    </xf>
    <xf numFmtId="0" fontId="0" fillId="42" borderId="0" xfId="0" applyFill="1" applyAlignment="1">
      <alignment vertical="center"/>
    </xf>
    <xf numFmtId="0" fontId="0" fillId="42" borderId="0" xfId="0" applyFill="1" applyAlignment="1">
      <alignment horizontal="center" vertical="center"/>
    </xf>
    <xf numFmtId="0" fontId="4" fillId="42" borderId="0" xfId="0" applyFont="1" applyFill="1" applyAlignment="1">
      <alignment horizontal="center" vertical="center"/>
    </xf>
    <xf numFmtId="0" fontId="0" fillId="33" borderId="30" xfId="0" applyFill="1" applyBorder="1" applyAlignment="1">
      <alignment horizontal="left" vertical="center" wrapText="1"/>
    </xf>
    <xf numFmtId="0" fontId="4" fillId="33" borderId="31" xfId="0" applyFont="1" applyFill="1" applyBorder="1" applyAlignment="1">
      <alignment horizontal="center" vertical="center"/>
    </xf>
    <xf numFmtId="0" fontId="4" fillId="33" borderId="32" xfId="0" applyFont="1" applyFill="1" applyBorder="1" applyAlignment="1">
      <alignment horizontal="center" vertical="center"/>
    </xf>
    <xf numFmtId="0" fontId="0" fillId="35" borderId="18" xfId="0" applyFill="1" applyBorder="1" applyAlignment="1">
      <alignment horizontal="left" vertical="center" wrapText="1"/>
    </xf>
    <xf numFmtId="0" fontId="9" fillId="35" borderId="22" xfId="0" applyFont="1" applyFill="1" applyBorder="1" applyAlignment="1">
      <alignment horizontal="center" vertical="center"/>
    </xf>
    <xf numFmtId="0" fontId="0" fillId="34" borderId="18" xfId="0" applyFill="1" applyBorder="1" applyAlignment="1">
      <alignment horizontal="left" vertical="center" wrapText="1"/>
    </xf>
    <xf numFmtId="0" fontId="9" fillId="34" borderId="22" xfId="0" applyFont="1" applyFill="1" applyBorder="1" applyAlignment="1">
      <alignment horizontal="center" vertical="center"/>
    </xf>
    <xf numFmtId="0" fontId="0" fillId="34" borderId="33" xfId="0" applyFill="1" applyBorder="1" applyAlignment="1">
      <alignment horizontal="left" vertical="center" wrapText="1"/>
    </xf>
    <xf numFmtId="0" fontId="9" fillId="34" borderId="34" xfId="0" applyFont="1" applyFill="1" applyBorder="1" applyAlignment="1">
      <alignment horizontal="center" vertical="center"/>
    </xf>
    <xf numFmtId="0" fontId="9" fillId="34" borderId="35" xfId="0" applyFont="1" applyFill="1" applyBorder="1" applyAlignment="1">
      <alignment horizontal="center" vertical="center"/>
    </xf>
    <xf numFmtId="0" fontId="18" fillId="37" borderId="10" xfId="0" applyFont="1" applyFill="1" applyBorder="1" applyAlignment="1">
      <alignment horizontal="center" vertical="center"/>
    </xf>
    <xf numFmtId="49" fontId="16" fillId="0" borderId="28" xfId="0" applyNumberFormat="1" applyFont="1" applyFill="1" applyBorder="1" applyAlignment="1">
      <alignment vertical="center"/>
    </xf>
    <xf numFmtId="49" fontId="16" fillId="0" borderId="29" xfId="0" applyNumberFormat="1" applyFont="1" applyFill="1" applyBorder="1" applyAlignment="1">
      <alignment vertical="center"/>
    </xf>
    <xf numFmtId="0" fontId="18" fillId="37" borderId="13" xfId="0" applyFont="1" applyFill="1" applyBorder="1" applyAlignment="1">
      <alignment horizontal="center" vertical="center" wrapText="1"/>
    </xf>
    <xf numFmtId="0" fontId="55" fillId="41" borderId="10" xfId="0" applyFont="1" applyFill="1" applyBorder="1" applyAlignment="1">
      <alignment horizontal="center" vertical="center"/>
    </xf>
    <xf numFmtId="0" fontId="55" fillId="41" borderId="10" xfId="0" applyFont="1" applyFill="1" applyBorder="1" applyAlignment="1">
      <alignment horizontal="center" vertical="center" wrapText="1"/>
    </xf>
    <xf numFmtId="0" fontId="5" fillId="35" borderId="29" xfId="0" applyFont="1" applyFill="1" applyBorder="1" applyAlignment="1">
      <alignment horizontal="center" vertical="center"/>
    </xf>
    <xf numFmtId="0" fontId="5" fillId="34" borderId="29" xfId="0" applyFont="1" applyFill="1" applyBorder="1" applyAlignment="1">
      <alignment horizontal="center" vertical="center"/>
    </xf>
    <xf numFmtId="0" fontId="5" fillId="0" borderId="34" xfId="0" applyFont="1" applyFill="1" applyBorder="1" applyAlignment="1">
      <alignment horizontal="center" vertical="center"/>
    </xf>
    <xf numFmtId="0" fontId="0" fillId="33" borderId="10" xfId="0" applyFill="1" applyBorder="1" applyAlignment="1">
      <alignment vertical="center"/>
    </xf>
    <xf numFmtId="180" fontId="0" fillId="38" borderId="11" xfId="0" applyNumberFormat="1" applyFont="1" applyFill="1" applyBorder="1" applyAlignment="1">
      <alignment horizontal="center" vertical="center" wrapText="1"/>
    </xf>
    <xf numFmtId="180" fontId="0" fillId="38" borderId="29" xfId="0" applyNumberFormat="1" applyFont="1" applyFill="1" applyBorder="1" applyAlignment="1">
      <alignment horizontal="center" vertical="center" wrapText="1"/>
    </xf>
    <xf numFmtId="49" fontId="0" fillId="0" borderId="11" xfId="0" applyNumberFormat="1" applyFill="1" applyBorder="1" applyAlignment="1">
      <alignment horizontal="left" vertical="center" wrapText="1"/>
    </xf>
    <xf numFmtId="49" fontId="0" fillId="0" borderId="29" xfId="0" applyNumberFormat="1" applyFill="1" applyBorder="1" applyAlignment="1">
      <alignment horizontal="left" vertical="center" wrapText="1"/>
    </xf>
    <xf numFmtId="49" fontId="0" fillId="38" borderId="10" xfId="0" applyNumberFormat="1" applyFont="1" applyFill="1" applyBorder="1" applyAlignment="1">
      <alignment horizontal="center" vertical="center"/>
    </xf>
    <xf numFmtId="0" fontId="0" fillId="38" borderId="10" xfId="0" applyFont="1" applyFill="1" applyBorder="1" applyAlignment="1">
      <alignment horizontal="center" vertical="center"/>
    </xf>
    <xf numFmtId="49" fontId="2" fillId="33" borderId="11" xfId="0" applyNumberFormat="1" applyFont="1" applyFill="1" applyBorder="1" applyAlignment="1">
      <alignment vertical="center" wrapText="1"/>
    </xf>
    <xf numFmtId="49" fontId="2" fillId="33" borderId="28" xfId="0" applyNumberFormat="1" applyFont="1" applyFill="1" applyBorder="1" applyAlignment="1">
      <alignment vertical="center" wrapText="1"/>
    </xf>
    <xf numFmtId="0" fontId="0" fillId="33" borderId="29" xfId="0" applyFill="1" applyBorder="1" applyAlignment="1">
      <alignment vertical="center" wrapText="1"/>
    </xf>
    <xf numFmtId="49" fontId="0" fillId="38" borderId="10" xfId="0" applyNumberFormat="1" applyFill="1" applyBorder="1" applyAlignment="1">
      <alignment horizontal="left" vertical="center"/>
    </xf>
    <xf numFmtId="49" fontId="0" fillId="38" borderId="10" xfId="0" applyNumberFormat="1" applyFont="1" applyFill="1" applyBorder="1" applyAlignment="1">
      <alignment horizontal="left" vertical="center"/>
    </xf>
    <xf numFmtId="49" fontId="0" fillId="38" borderId="28" xfId="0" applyNumberFormat="1" applyFont="1" applyFill="1" applyBorder="1" applyAlignment="1">
      <alignment horizontal="left" vertical="center"/>
    </xf>
    <xf numFmtId="49" fontId="0" fillId="38" borderId="21" xfId="0" applyNumberFormat="1" applyFont="1" applyFill="1" applyBorder="1" applyAlignment="1">
      <alignment horizontal="left" vertical="center"/>
    </xf>
    <xf numFmtId="49" fontId="0" fillId="38" borderId="17" xfId="0" applyNumberFormat="1" applyFont="1" applyFill="1" applyBorder="1" applyAlignment="1">
      <alignment horizontal="left" vertical="center"/>
    </xf>
    <xf numFmtId="49" fontId="0" fillId="0" borderId="11" xfId="0" applyNumberFormat="1" applyFill="1" applyBorder="1" applyAlignment="1">
      <alignment vertical="center" wrapText="1"/>
    </xf>
    <xf numFmtId="49" fontId="0" fillId="0" borderId="29" xfId="0" applyNumberFormat="1" applyFill="1" applyBorder="1" applyAlignment="1">
      <alignment vertical="center" wrapText="1"/>
    </xf>
    <xf numFmtId="49" fontId="2" fillId="0" borderId="10" xfId="0" applyNumberFormat="1" applyFont="1" applyFill="1" applyBorder="1" applyAlignment="1">
      <alignment horizontal="center" vertical="center"/>
    </xf>
    <xf numFmtId="49" fontId="0" fillId="38" borderId="11" xfId="0" applyNumberFormat="1" applyFont="1" applyFill="1" applyBorder="1" applyAlignment="1">
      <alignment horizontal="left" vertical="center"/>
    </xf>
    <xf numFmtId="49" fontId="0" fillId="38" borderId="29" xfId="0" applyNumberFormat="1" applyFont="1" applyFill="1" applyBorder="1" applyAlignment="1">
      <alignment horizontal="left" vertical="center"/>
    </xf>
    <xf numFmtId="0" fontId="0" fillId="38" borderId="11" xfId="0" applyFill="1" applyBorder="1" applyAlignment="1">
      <alignment horizontal="center" vertical="center" wrapText="1"/>
    </xf>
    <xf numFmtId="0" fontId="0" fillId="38" borderId="36" xfId="0" applyFill="1" applyBorder="1" applyAlignment="1">
      <alignment horizontal="center" vertical="center" wrapText="1"/>
    </xf>
    <xf numFmtId="0" fontId="4" fillId="0" borderId="10" xfId="0" applyFont="1" applyBorder="1" applyAlignment="1">
      <alignment horizontal="center" vertical="center"/>
    </xf>
    <xf numFmtId="0" fontId="0" fillId="38" borderId="11" xfId="0" applyFont="1" applyFill="1" applyBorder="1" applyAlignment="1">
      <alignment horizontal="center" vertical="center" wrapText="1"/>
    </xf>
    <xf numFmtId="0" fontId="0" fillId="38" borderId="29" xfId="0" applyFont="1" applyFill="1" applyBorder="1" applyAlignment="1">
      <alignment horizontal="center" vertical="center" wrapText="1"/>
    </xf>
    <xf numFmtId="49" fontId="2" fillId="33" borderId="10" xfId="0" applyNumberFormat="1" applyFont="1" applyFill="1" applyBorder="1" applyAlignment="1">
      <alignment horizontal="left" vertical="center" wrapText="1"/>
    </xf>
    <xf numFmtId="0" fontId="0" fillId="38" borderId="11" xfId="0" applyFill="1" applyBorder="1" applyAlignment="1">
      <alignment horizontal="center" vertical="center"/>
    </xf>
    <xf numFmtId="0" fontId="0" fillId="38" borderId="29" xfId="0" applyFont="1" applyFill="1" applyBorder="1" applyAlignment="1">
      <alignment horizontal="center" vertical="center"/>
    </xf>
    <xf numFmtId="49" fontId="0" fillId="38" borderId="12" xfId="0" applyNumberFormat="1" applyFont="1" applyFill="1" applyBorder="1" applyAlignment="1">
      <alignment horizontal="left" vertical="center"/>
    </xf>
    <xf numFmtId="49" fontId="0" fillId="38" borderId="0" xfId="0" applyNumberFormat="1" applyFont="1" applyFill="1" applyBorder="1" applyAlignment="1">
      <alignment horizontal="left" vertical="center"/>
    </xf>
    <xf numFmtId="49" fontId="0" fillId="0" borderId="11" xfId="0" applyNumberFormat="1" applyFont="1" applyFill="1" applyBorder="1" applyAlignment="1">
      <alignment horizontal="center" vertical="center"/>
    </xf>
    <xf numFmtId="49" fontId="0" fillId="0" borderId="29" xfId="0" applyNumberFormat="1" applyFont="1" applyFill="1" applyBorder="1" applyAlignment="1">
      <alignment horizontal="center" vertical="center"/>
    </xf>
    <xf numFmtId="0" fontId="0" fillId="38" borderId="29" xfId="0" applyFont="1" applyFill="1" applyBorder="1" applyAlignment="1">
      <alignment horizontal="center" vertical="center" wrapText="1"/>
    </xf>
    <xf numFmtId="49" fontId="2" fillId="0" borderId="11" xfId="0" applyNumberFormat="1" applyFont="1" applyFill="1" applyBorder="1" applyAlignment="1">
      <alignment horizontal="center" vertical="center"/>
    </xf>
    <xf numFmtId="49" fontId="2" fillId="0" borderId="28" xfId="0" applyNumberFormat="1" applyFont="1" applyFill="1" applyBorder="1" applyAlignment="1">
      <alignment horizontal="center" vertical="center"/>
    </xf>
    <xf numFmtId="0" fontId="0" fillId="0" borderId="29" xfId="0" applyBorder="1" applyAlignment="1">
      <alignment horizontal="center" vertical="center"/>
    </xf>
    <xf numFmtId="49" fontId="2" fillId="33" borderId="11" xfId="0" applyNumberFormat="1" applyFont="1" applyFill="1" applyBorder="1" applyAlignment="1">
      <alignment horizontal="left" vertical="center" wrapText="1"/>
    </xf>
    <xf numFmtId="49" fontId="2" fillId="33" borderId="29" xfId="0" applyNumberFormat="1" applyFont="1" applyFill="1" applyBorder="1" applyAlignment="1">
      <alignment horizontal="left" vertical="center" wrapText="1"/>
    </xf>
    <xf numFmtId="0" fontId="0" fillId="38" borderId="10" xfId="0" applyFont="1" applyFill="1" applyBorder="1" applyAlignment="1">
      <alignment horizontal="center" vertical="center"/>
    </xf>
    <xf numFmtId="0" fontId="0" fillId="38" borderId="36" xfId="0" applyFont="1" applyFill="1" applyBorder="1" applyAlignment="1">
      <alignment horizontal="center" vertical="center" wrapText="1"/>
    </xf>
    <xf numFmtId="49" fontId="2" fillId="33" borderId="28" xfId="0" applyNumberFormat="1" applyFont="1" applyFill="1" applyBorder="1" applyAlignment="1">
      <alignment horizontal="left" vertical="center" wrapText="1"/>
    </xf>
    <xf numFmtId="49" fontId="0" fillId="0" borderId="11" xfId="0" applyNumberFormat="1" applyFill="1" applyBorder="1" applyAlignment="1">
      <alignment horizontal="center" vertical="center"/>
    </xf>
    <xf numFmtId="0" fontId="0" fillId="0" borderId="11" xfId="0" applyFill="1" applyBorder="1" applyAlignment="1">
      <alignment horizontal="left" vertical="center" wrapText="1"/>
    </xf>
    <xf numFmtId="0" fontId="0" fillId="0" borderId="29" xfId="0" applyFill="1" applyBorder="1" applyAlignment="1">
      <alignment horizontal="left" vertical="center" wrapText="1"/>
    </xf>
    <xf numFmtId="0" fontId="4" fillId="38" borderId="10" xfId="0" applyFont="1" applyFill="1" applyBorder="1" applyAlignment="1">
      <alignment horizontal="center" vertical="center"/>
    </xf>
    <xf numFmtId="49" fontId="16" fillId="0" borderId="10" xfId="0" applyNumberFormat="1" applyFont="1" applyFill="1" applyBorder="1" applyAlignment="1">
      <alignment horizontal="center" vertical="center"/>
    </xf>
    <xf numFmtId="49" fontId="0" fillId="38" borderId="10" xfId="0" applyNumberFormat="1" applyFont="1" applyFill="1" applyBorder="1" applyAlignment="1">
      <alignment horizontal="center" vertical="center"/>
    </xf>
    <xf numFmtId="49" fontId="2" fillId="0" borderId="29" xfId="0" applyNumberFormat="1" applyFont="1" applyFill="1" applyBorder="1" applyAlignment="1">
      <alignment horizontal="center" vertical="center"/>
    </xf>
    <xf numFmtId="0" fontId="4" fillId="38" borderId="11" xfId="0" applyFont="1" applyFill="1" applyBorder="1" applyAlignment="1">
      <alignment horizontal="center" vertical="center"/>
    </xf>
    <xf numFmtId="0" fontId="4" fillId="38" borderId="29" xfId="0" applyFont="1" applyFill="1" applyBorder="1" applyAlignment="1">
      <alignment horizontal="center" vertical="center"/>
    </xf>
    <xf numFmtId="180" fontId="0" fillId="38" borderId="11" xfId="0" applyNumberFormat="1" applyFont="1" applyFill="1" applyBorder="1" applyAlignment="1">
      <alignment horizontal="center" vertical="center" wrapText="1"/>
    </xf>
    <xf numFmtId="180" fontId="0" fillId="38" borderId="29" xfId="0" applyNumberFormat="1" applyFont="1" applyFill="1" applyBorder="1" applyAlignment="1">
      <alignment horizontal="center" vertical="center" wrapText="1"/>
    </xf>
    <xf numFmtId="0" fontId="11" fillId="0" borderId="0" xfId="0" applyFont="1" applyAlignment="1">
      <alignment vertical="center" wrapText="1"/>
    </xf>
    <xf numFmtId="0" fontId="11" fillId="0" borderId="0" xfId="0" applyFont="1" applyAlignment="1">
      <alignment vertical="center"/>
    </xf>
    <xf numFmtId="0" fontId="0" fillId="38" borderId="10" xfId="0" applyFont="1" applyFill="1" applyBorder="1" applyAlignment="1">
      <alignment horizontal="left" vertical="center"/>
    </xf>
    <xf numFmtId="49" fontId="0" fillId="0" borderId="11" xfId="0" applyNumberFormat="1"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8" xfId="0" applyFont="1" applyFill="1" applyBorder="1" applyAlignment="1">
      <alignment horizontal="center" vertical="center"/>
    </xf>
    <xf numFmtId="49" fontId="0" fillId="0" borderId="11" xfId="0" applyNumberFormat="1" applyFont="1" applyFill="1" applyBorder="1" applyAlignment="1">
      <alignment horizontal="center" vertical="center"/>
    </xf>
    <xf numFmtId="49" fontId="0" fillId="0" borderId="29" xfId="0" applyNumberFormat="1" applyFont="1" applyFill="1" applyBorder="1" applyAlignment="1">
      <alignment horizontal="center" vertical="center"/>
    </xf>
    <xf numFmtId="49" fontId="0" fillId="0" borderId="11" xfId="0" applyNumberFormat="1" applyBorder="1" applyAlignment="1">
      <alignment horizontal="left" vertical="center" wrapText="1"/>
    </xf>
    <xf numFmtId="49" fontId="0" fillId="0" borderId="28" xfId="0" applyNumberFormat="1" applyBorder="1" applyAlignment="1">
      <alignment horizontal="left" vertical="center" wrapText="1"/>
    </xf>
    <xf numFmtId="49" fontId="0" fillId="0" borderId="29" xfId="0" applyNumberFormat="1" applyBorder="1" applyAlignment="1">
      <alignment horizontal="left" vertical="center" wrapText="1"/>
    </xf>
    <xf numFmtId="49" fontId="0" fillId="0" borderId="11" xfId="0" applyNumberFormat="1" applyFont="1" applyBorder="1" applyAlignment="1">
      <alignment horizontal="center" vertical="center"/>
    </xf>
    <xf numFmtId="49" fontId="0" fillId="0" borderId="28" xfId="0" applyNumberFormat="1" applyFont="1" applyBorder="1" applyAlignment="1">
      <alignment horizontal="center" vertical="center"/>
    </xf>
    <xf numFmtId="49" fontId="0" fillId="0" borderId="29" xfId="0" applyNumberFormat="1" applyFont="1" applyBorder="1" applyAlignment="1">
      <alignment horizontal="center" vertical="center"/>
    </xf>
    <xf numFmtId="49" fontId="0" fillId="38" borderId="10" xfId="0" applyNumberFormat="1" applyFill="1" applyBorder="1" applyAlignment="1">
      <alignment horizontal="center" vertical="center"/>
    </xf>
    <xf numFmtId="49" fontId="0" fillId="0" borderId="11" xfId="0" applyNumberFormat="1" applyFont="1" applyBorder="1" applyAlignment="1">
      <alignment horizontal="left" vertical="center" wrapText="1"/>
    </xf>
    <xf numFmtId="49" fontId="0" fillId="0" borderId="28" xfId="0" applyNumberFormat="1" applyFont="1" applyBorder="1" applyAlignment="1">
      <alignment horizontal="left" vertical="center" wrapText="1"/>
    </xf>
    <xf numFmtId="49" fontId="0" fillId="0" borderId="29" xfId="0" applyNumberFormat="1" applyFont="1" applyBorder="1" applyAlignment="1">
      <alignment horizontal="left" vertical="center" wrapText="1"/>
    </xf>
    <xf numFmtId="49" fontId="0" fillId="0" borderId="28" xfId="0" applyNumberFormat="1" applyFill="1" applyBorder="1" applyAlignment="1">
      <alignment horizontal="center" vertical="center"/>
    </xf>
    <xf numFmtId="49" fontId="0" fillId="0" borderId="29" xfId="0" applyNumberFormat="1" applyFill="1" applyBorder="1" applyAlignment="1">
      <alignment horizontal="center" vertical="center"/>
    </xf>
    <xf numFmtId="0" fontId="0" fillId="38" borderId="29" xfId="0" applyFont="1" applyFill="1" applyBorder="1" applyAlignment="1">
      <alignment horizontal="center" vertical="center" wrapText="1"/>
    </xf>
    <xf numFmtId="0" fontId="0" fillId="38" borderId="36" xfId="0" applyFont="1" applyFill="1" applyBorder="1" applyAlignment="1">
      <alignment horizontal="center" vertical="center" wrapText="1"/>
    </xf>
    <xf numFmtId="49" fontId="0" fillId="0" borderId="11" xfId="0" applyNumberFormat="1" applyFill="1" applyBorder="1" applyAlignment="1">
      <alignment horizontal="left" vertical="center"/>
    </xf>
    <xf numFmtId="0" fontId="0" fillId="0" borderId="29" xfId="0" applyFill="1" applyBorder="1" applyAlignment="1">
      <alignment horizontal="left" vertical="center"/>
    </xf>
    <xf numFmtId="49" fontId="0" fillId="0" borderId="29" xfId="0" applyNumberFormat="1" applyFont="1" applyFill="1" applyBorder="1" applyAlignment="1">
      <alignment horizontal="left" vertical="center" wrapText="1"/>
    </xf>
    <xf numFmtId="0" fontId="0" fillId="38" borderId="10" xfId="0" applyFont="1" applyFill="1" applyBorder="1" applyAlignment="1">
      <alignment horizontal="center" vertical="center"/>
    </xf>
    <xf numFmtId="0" fontId="0" fillId="0" borderId="37" xfId="0" applyFont="1" applyFill="1" applyBorder="1" applyAlignment="1">
      <alignment vertical="center"/>
    </xf>
    <xf numFmtId="0" fontId="0" fillId="0" borderId="28" xfId="0" applyFont="1" applyFill="1" applyBorder="1" applyAlignment="1">
      <alignment vertical="center"/>
    </xf>
    <xf numFmtId="0" fontId="0" fillId="0" borderId="21" xfId="0" applyFont="1" applyFill="1" applyBorder="1" applyAlignment="1">
      <alignment vertical="center"/>
    </xf>
    <xf numFmtId="0" fontId="0" fillId="0" borderId="11"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56" fillId="36" borderId="0" xfId="0" applyFont="1" applyFill="1" applyAlignment="1">
      <alignment vertical="center"/>
    </xf>
    <xf numFmtId="49" fontId="0" fillId="0" borderId="38" xfId="0" applyNumberFormat="1" applyFont="1" applyFill="1" applyBorder="1" applyAlignment="1">
      <alignment horizontal="center" vertical="center" wrapText="1" shrinkToFit="1"/>
    </xf>
    <xf numFmtId="49" fontId="0" fillId="0" borderId="39" xfId="0" applyNumberFormat="1" applyFont="1" applyFill="1" applyBorder="1" applyAlignment="1">
      <alignment horizontal="center" vertical="center" shrinkToFit="1"/>
    </xf>
    <xf numFmtId="49" fontId="0" fillId="0" borderId="40" xfId="0" applyNumberFormat="1" applyFont="1" applyBorder="1" applyAlignment="1">
      <alignment horizontal="left" vertical="center" wrapText="1"/>
    </xf>
    <xf numFmtId="49" fontId="0" fillId="0" borderId="41" xfId="0" applyNumberFormat="1" applyFont="1" applyBorder="1" applyAlignment="1">
      <alignment horizontal="left" vertical="center" wrapText="1"/>
    </xf>
    <xf numFmtId="49" fontId="0" fillId="0" borderId="42" xfId="0" applyNumberFormat="1" applyFont="1" applyBorder="1" applyAlignment="1">
      <alignment horizontal="left" vertical="center" wrapText="1"/>
    </xf>
    <xf numFmtId="49" fontId="0" fillId="0" borderId="43" xfId="0" applyNumberFormat="1" applyFont="1" applyFill="1" applyBorder="1" applyAlignment="1">
      <alignment horizontal="center" vertical="center" shrinkToFit="1"/>
    </xf>
    <xf numFmtId="49" fontId="0" fillId="0" borderId="44" xfId="0" applyNumberFormat="1" applyFont="1" applyFill="1" applyBorder="1" applyAlignment="1">
      <alignment horizontal="center" vertical="center" shrinkToFit="1"/>
    </xf>
    <xf numFmtId="49" fontId="0" fillId="0" borderId="24" xfId="0" applyNumberFormat="1" applyFont="1" applyFill="1" applyBorder="1" applyAlignment="1">
      <alignment horizontal="center" vertical="center" shrinkToFit="1"/>
    </xf>
    <xf numFmtId="49" fontId="0" fillId="0" borderId="45" xfId="0" applyNumberFormat="1" applyFont="1" applyFill="1" applyBorder="1" applyAlignment="1">
      <alignment horizontal="center" vertical="center" shrinkToFit="1"/>
    </xf>
    <xf numFmtId="0" fontId="0" fillId="0" borderId="46" xfId="0" applyNumberFormat="1" applyFont="1" applyBorder="1" applyAlignment="1">
      <alignment horizontal="left" vertical="center" wrapText="1"/>
    </xf>
    <xf numFmtId="0" fontId="0" fillId="0" borderId="44" xfId="0" applyNumberFormat="1" applyFont="1" applyBorder="1" applyAlignment="1">
      <alignment horizontal="left" vertical="center" wrapText="1"/>
    </xf>
    <xf numFmtId="0" fontId="0" fillId="0" borderId="47" xfId="0" applyNumberFormat="1" applyFont="1" applyBorder="1" applyAlignment="1">
      <alignment horizontal="left" vertical="center" wrapText="1"/>
    </xf>
    <xf numFmtId="0" fontId="0" fillId="0" borderId="48" xfId="0" applyNumberFormat="1" applyFont="1" applyBorder="1" applyAlignment="1">
      <alignment horizontal="left" vertical="center" wrapText="1"/>
    </xf>
    <xf numFmtId="0" fontId="0" fillId="0" borderId="45" xfId="0" applyNumberFormat="1" applyFont="1" applyBorder="1" applyAlignment="1">
      <alignment horizontal="left" vertical="center" wrapText="1"/>
    </xf>
    <xf numFmtId="0" fontId="0" fillId="0" borderId="49" xfId="0" applyNumberFormat="1" applyFont="1" applyBorder="1" applyAlignment="1">
      <alignment horizontal="left" vertical="center" wrapText="1"/>
    </xf>
    <xf numFmtId="49" fontId="0" fillId="0" borderId="50" xfId="0" applyNumberFormat="1" applyFont="1" applyFill="1" applyBorder="1" applyAlignment="1">
      <alignment horizontal="center" vertical="center" shrinkToFit="1"/>
    </xf>
    <xf numFmtId="49" fontId="0" fillId="0" borderId="51" xfId="0" applyNumberFormat="1" applyFont="1" applyFill="1" applyBorder="1" applyAlignment="1">
      <alignment horizontal="center" vertical="center" shrinkToFit="1"/>
    </xf>
    <xf numFmtId="0" fontId="0" fillId="0" borderId="52" xfId="0" applyNumberFormat="1" applyFont="1" applyBorder="1" applyAlignment="1">
      <alignment horizontal="left" vertical="center" wrapText="1"/>
    </xf>
    <xf numFmtId="0" fontId="0" fillId="0" borderId="51" xfId="0" applyNumberFormat="1" applyFont="1" applyBorder="1" applyAlignment="1">
      <alignment horizontal="left" vertical="center" wrapText="1"/>
    </xf>
    <xf numFmtId="0" fontId="0" fillId="0" borderId="53" xfId="0" applyNumberFormat="1" applyFont="1" applyBorder="1" applyAlignment="1">
      <alignment horizontal="left" vertical="center" wrapText="1"/>
    </xf>
    <xf numFmtId="0" fontId="31" fillId="0" borderId="12"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31" fillId="0" borderId="17" xfId="0" applyFont="1" applyBorder="1" applyAlignment="1">
      <alignment horizontal="right" vertical="center"/>
    </xf>
    <xf numFmtId="0" fontId="4" fillId="0" borderId="12" xfId="0" applyFont="1" applyBorder="1" applyAlignment="1">
      <alignment horizontal="right" vertical="center"/>
    </xf>
    <xf numFmtId="0" fontId="0" fillId="0" borderId="54" xfId="0" applyNumberFormat="1" applyFont="1" applyBorder="1" applyAlignment="1">
      <alignment horizontal="left" vertical="center" wrapText="1"/>
    </xf>
    <xf numFmtId="0" fontId="0" fillId="0" borderId="55" xfId="0" applyNumberFormat="1" applyFont="1" applyBorder="1" applyAlignment="1">
      <alignment horizontal="left" vertical="center" wrapText="1"/>
    </xf>
    <xf numFmtId="0" fontId="0" fillId="0" borderId="56" xfId="0" applyNumberFormat="1" applyFont="1" applyBorder="1" applyAlignment="1">
      <alignment horizontal="left" vertical="center" wrapText="1"/>
    </xf>
    <xf numFmtId="0" fontId="29" fillId="0" borderId="12" xfId="0" applyFont="1" applyBorder="1" applyAlignment="1">
      <alignment horizontal="center" vertical="center"/>
    </xf>
    <xf numFmtId="0" fontId="0" fillId="0" borderId="13" xfId="0" applyBorder="1" applyAlignment="1">
      <alignment vertical="center"/>
    </xf>
    <xf numFmtId="0" fontId="24" fillId="0" borderId="45" xfId="0" applyFont="1" applyBorder="1" applyAlignment="1">
      <alignment horizontal="left" vertical="center"/>
    </xf>
    <xf numFmtId="49" fontId="23" fillId="0" borderId="10" xfId="0" applyNumberFormat="1" applyFont="1" applyFill="1" applyBorder="1" applyAlignment="1">
      <alignment horizontal="center" vertical="center" shrinkToFit="1"/>
    </xf>
    <xf numFmtId="49" fontId="23" fillId="0" borderId="17" xfId="0" applyNumberFormat="1" applyFont="1" applyFill="1" applyBorder="1" applyAlignment="1">
      <alignment horizontal="center" vertical="center" shrinkToFit="1"/>
    </xf>
    <xf numFmtId="0" fontId="9" fillId="34" borderId="57" xfId="0" applyNumberFormat="1" applyFont="1" applyFill="1" applyBorder="1" applyAlignment="1">
      <alignment horizontal="center" vertical="center" wrapText="1"/>
    </xf>
    <xf numFmtId="0" fontId="9" fillId="34" borderId="58" xfId="0" applyNumberFormat="1" applyFont="1" applyFill="1" applyBorder="1" applyAlignment="1">
      <alignment horizontal="center" vertical="center" wrapText="1"/>
    </xf>
    <xf numFmtId="0" fontId="9" fillId="34" borderId="59" xfId="0" applyNumberFormat="1" applyFont="1" applyFill="1" applyBorder="1" applyAlignment="1">
      <alignment horizontal="center" vertical="center" wrapText="1"/>
    </xf>
    <xf numFmtId="0" fontId="0" fillId="34" borderId="10" xfId="0" applyFill="1" applyBorder="1" applyAlignment="1">
      <alignment horizontal="left" vertical="center" wrapText="1"/>
    </xf>
    <xf numFmtId="0" fontId="0" fillId="35" borderId="10" xfId="0" applyFill="1" applyBorder="1" applyAlignment="1">
      <alignment horizontal="left" vertical="center" wrapText="1"/>
    </xf>
    <xf numFmtId="0" fontId="0" fillId="38" borderId="29" xfId="0" applyFill="1" applyBorder="1" applyAlignment="1">
      <alignment horizontal="center" vertical="center"/>
    </xf>
    <xf numFmtId="0" fontId="0" fillId="38" borderId="28"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14"/>
          <c:y val="0.00475"/>
        </c:manualLayout>
      </c:layout>
      <c:spPr>
        <a:noFill/>
        <a:ln>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title>
    <c:plotArea>
      <c:layout>
        <c:manualLayout>
          <c:xMode val="edge"/>
          <c:yMode val="edge"/>
          <c:x val="0.21125"/>
          <c:y val="0.2"/>
          <c:w val="0.517"/>
          <c:h val="0.634"/>
        </c:manualLayout>
      </c:layout>
      <c:radarChart>
        <c:radarStyle val="marker"/>
        <c:varyColors val="0"/>
        <c:ser>
          <c:idx val="0"/>
          <c:order val="0"/>
          <c:tx>
            <c:strRef>
              <c:f>'2)グラフシート・自由記入'!$K$43</c:f>
              <c:strCache>
                <c:ptCount val="1"/>
                <c:pt idx="0">
                  <c:v>施設や設備の使いやすさ</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FF"/>
              </a:solidFill>
              <a:ln>
                <a:solidFill>
                  <a:srgbClr val="0000FF"/>
                </a:solidFill>
              </a:ln>
            </c:spPr>
          </c:marker>
          <c:cat>
            <c:strRef>
              <c:f>'2)グラフシート・自由記入'!$L$40:$U$40</c:f>
              <c:strCache/>
            </c:strRef>
          </c:cat>
          <c:val>
            <c:numRef>
              <c:f>'2)グラフシート・自由記入'!$L$43:$U$43</c:f>
              <c:numCache/>
            </c:numRef>
          </c:val>
        </c:ser>
        <c:axId val="1314000"/>
        <c:axId val="11826001"/>
      </c:radarChart>
      <c:catAx>
        <c:axId val="131400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25" b="0" i="0" u="none" baseline="0">
                <a:solidFill>
                  <a:srgbClr val="000000"/>
                </a:solidFill>
                <a:latin typeface="ＭＳ Ｐゴシック"/>
                <a:ea typeface="ＭＳ Ｐゴシック"/>
                <a:cs typeface="ＭＳ Ｐゴシック"/>
              </a:defRPr>
            </a:pPr>
          </a:p>
        </c:txPr>
        <c:crossAx val="11826001"/>
        <c:crosses val="autoZero"/>
        <c:auto val="0"/>
        <c:lblOffset val="100"/>
        <c:tickLblSkip val="1"/>
        <c:noMultiLvlLbl val="0"/>
      </c:catAx>
      <c:valAx>
        <c:axId val="11826001"/>
        <c:scaling>
          <c:orientation val="minMax"/>
          <c:max val="3"/>
          <c:min val="0"/>
        </c:scaling>
        <c:axPos val="l"/>
        <c:majorGridlines>
          <c:spPr>
            <a:ln w="3175">
              <a:solidFill>
                <a:srgbClr val="000000"/>
              </a:solidFill>
            </a:ln>
          </c:spPr>
        </c:majorGridlines>
        <c:delete val="0"/>
        <c:numFmt formatCode="General" sourceLinked="1"/>
        <c:majorTickMark val="cross"/>
        <c:minorTickMark val="none"/>
        <c:tickLblPos val="none"/>
        <c:spPr>
          <a:ln w="3175">
            <a:solidFill>
              <a:srgbClr val="000000"/>
            </a:solidFill>
          </a:ln>
        </c:spPr>
        <c:crossAx val="1314000"/>
        <c:crossesAt val="1"/>
        <c:crossBetween val="between"/>
        <c:dispUnits/>
        <c:majorUnit val="1"/>
        <c:minorUnit val="0.1"/>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8"/>
          <c:y val="0.00475"/>
        </c:manualLayout>
      </c:layout>
      <c:spPr>
        <a:noFill/>
        <a:ln>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title>
    <c:plotArea>
      <c:layout>
        <c:manualLayout>
          <c:xMode val="edge"/>
          <c:yMode val="edge"/>
          <c:x val="0.23175"/>
          <c:y val="0.2435"/>
          <c:w val="0.51225"/>
          <c:h val="0.62675"/>
        </c:manualLayout>
      </c:layout>
      <c:radarChart>
        <c:radarStyle val="marker"/>
        <c:varyColors val="0"/>
        <c:ser>
          <c:idx val="0"/>
          <c:order val="0"/>
          <c:tx>
            <c:strRef>
              <c:f>'2)グラフシート・自由記入'!$K$41</c:f>
              <c:strCache>
                <c:ptCount val="1"/>
                <c:pt idx="0">
                  <c:v>移動のしやすさ</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FF"/>
              </a:solidFill>
              <a:ln>
                <a:solidFill>
                  <a:srgbClr val="0000FF"/>
                </a:solidFill>
              </a:ln>
            </c:spPr>
          </c:marker>
          <c:cat>
            <c:strRef>
              <c:f>'2)グラフシート・自由記入'!$L$40:$U$40</c:f>
              <c:strCache/>
            </c:strRef>
          </c:cat>
          <c:val>
            <c:numRef>
              <c:f>'2)グラフシート・自由記入'!$L$41:$U$41</c:f>
              <c:numCache/>
            </c:numRef>
          </c:val>
        </c:ser>
        <c:axId val="39325146"/>
        <c:axId val="18381995"/>
      </c:radarChart>
      <c:catAx>
        <c:axId val="3932514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25" b="0" i="0" u="none" baseline="0">
                <a:solidFill>
                  <a:srgbClr val="000000"/>
                </a:solidFill>
                <a:latin typeface="ＭＳ Ｐゴシック"/>
                <a:ea typeface="ＭＳ Ｐゴシック"/>
                <a:cs typeface="ＭＳ Ｐゴシック"/>
              </a:defRPr>
            </a:pPr>
          </a:p>
        </c:txPr>
        <c:crossAx val="18381995"/>
        <c:crosses val="autoZero"/>
        <c:auto val="0"/>
        <c:lblOffset val="100"/>
        <c:tickLblSkip val="1"/>
        <c:noMultiLvlLbl val="0"/>
      </c:catAx>
      <c:valAx>
        <c:axId val="18381995"/>
        <c:scaling>
          <c:orientation val="minMax"/>
          <c:max val="3"/>
        </c:scaling>
        <c:axPos val="l"/>
        <c:majorGridlines>
          <c:spPr>
            <a:ln w="3175">
              <a:solidFill>
                <a:srgbClr val="000000"/>
              </a:solidFill>
            </a:ln>
          </c:spPr>
        </c:majorGridlines>
        <c:delete val="0"/>
        <c:numFmt formatCode="General" sourceLinked="1"/>
        <c:majorTickMark val="cross"/>
        <c:minorTickMark val="none"/>
        <c:tickLblPos val="none"/>
        <c:spPr>
          <a:ln w="3175">
            <a:solidFill>
              <a:srgbClr val="000000"/>
            </a:solidFill>
          </a:ln>
        </c:spPr>
        <c:crossAx val="39325146"/>
        <c:crossesAt val="1"/>
        <c:crossBetween val="between"/>
        <c:dispUnits/>
        <c:majorUnit val="1"/>
        <c:minorUnit val="0.1"/>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案内情報のわかりやすさ</a:t>
            </a:r>
          </a:p>
        </c:rich>
      </c:tx>
      <c:layout>
        <c:manualLayout>
          <c:xMode val="factor"/>
          <c:yMode val="factor"/>
          <c:x val="0.05575"/>
          <c:y val="0.00475"/>
        </c:manualLayout>
      </c:layout>
      <c:spPr>
        <a:noFill/>
        <a:ln>
          <a:noFill/>
        </a:ln>
      </c:spPr>
    </c:title>
    <c:plotArea>
      <c:layout>
        <c:manualLayout>
          <c:xMode val="edge"/>
          <c:yMode val="edge"/>
          <c:x val="0.233"/>
          <c:y val="0.24175"/>
          <c:w val="0.51175"/>
          <c:h val="0.62625"/>
        </c:manualLayout>
      </c:layout>
      <c:radarChart>
        <c:radarStyle val="marker"/>
        <c:varyColors val="0"/>
        <c:ser>
          <c:idx val="0"/>
          <c:order val="0"/>
          <c:tx>
            <c:strRef>
              <c:f>'2)グラフシート・自由記入'!$K$42</c:f>
              <c:strCache>
                <c:ptCount val="1"/>
                <c:pt idx="0">
                  <c:v>案内情報のわかりやすさ</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FF"/>
              </a:solidFill>
              <a:ln>
                <a:solidFill>
                  <a:srgbClr val="0000FF"/>
                </a:solidFill>
              </a:ln>
            </c:spPr>
          </c:marker>
          <c:cat>
            <c:strRef>
              <c:f>'2)グラフシート・自由記入'!$L$40:$U$40</c:f>
              <c:strCache/>
            </c:strRef>
          </c:cat>
          <c:val>
            <c:numRef>
              <c:f>'2)グラフシート・自由記入'!$L$42:$U$42</c:f>
              <c:numCache/>
            </c:numRef>
          </c:val>
        </c:ser>
        <c:axId val="31220228"/>
        <c:axId val="12546597"/>
      </c:radarChart>
      <c:catAx>
        <c:axId val="3122022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25" b="0" i="0" u="none" baseline="0">
                <a:solidFill>
                  <a:srgbClr val="000000"/>
                </a:solidFill>
                <a:latin typeface="ＭＳ Ｐゴシック"/>
                <a:ea typeface="ＭＳ Ｐゴシック"/>
                <a:cs typeface="ＭＳ Ｐゴシック"/>
              </a:defRPr>
            </a:pPr>
          </a:p>
        </c:txPr>
        <c:crossAx val="12546597"/>
        <c:crosses val="autoZero"/>
        <c:auto val="0"/>
        <c:lblOffset val="100"/>
        <c:tickLblSkip val="1"/>
        <c:noMultiLvlLbl val="0"/>
      </c:catAx>
      <c:valAx>
        <c:axId val="12546597"/>
        <c:scaling>
          <c:orientation val="minMax"/>
          <c:max val="3"/>
        </c:scaling>
        <c:axPos val="l"/>
        <c:majorGridlines>
          <c:spPr>
            <a:ln w="3175">
              <a:solidFill>
                <a:srgbClr val="000000"/>
              </a:solidFill>
            </a:ln>
          </c:spPr>
        </c:majorGridlines>
        <c:delete val="0"/>
        <c:numFmt formatCode="General" sourceLinked="1"/>
        <c:majorTickMark val="cross"/>
        <c:minorTickMark val="none"/>
        <c:tickLblPos val="none"/>
        <c:spPr>
          <a:ln w="3175">
            <a:solidFill>
              <a:srgbClr val="000000"/>
            </a:solidFill>
          </a:ln>
        </c:spPr>
        <c:crossAx val="31220228"/>
        <c:crossesAt val="1"/>
        <c:crossBetween val="between"/>
        <c:dispUnits/>
        <c:majorUnit val="1"/>
        <c:minorUnit val="0.1"/>
      </c:valAx>
      <c:spPr>
        <a:noFill/>
        <a:ln>
          <a:no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emf" /><Relationship Id="rId4"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771525</xdr:colOff>
      <xdr:row>1</xdr:row>
      <xdr:rowOff>0</xdr:rowOff>
    </xdr:from>
    <xdr:to>
      <xdr:col>13</xdr:col>
      <xdr:colOff>771525</xdr:colOff>
      <xdr:row>1</xdr:row>
      <xdr:rowOff>257175</xdr:rowOff>
    </xdr:to>
    <xdr:sp>
      <xdr:nvSpPr>
        <xdr:cNvPr id="1" name="Text Box 26"/>
        <xdr:cNvSpPr txBox="1">
          <a:spLocks noChangeArrowheads="1"/>
        </xdr:cNvSpPr>
      </xdr:nvSpPr>
      <xdr:spPr>
        <a:xfrm>
          <a:off x="20212050" y="219075"/>
          <a:ext cx="0"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統合</a:t>
          </a:r>
        </a:p>
      </xdr:txBody>
    </xdr:sp>
    <xdr:clientData/>
  </xdr:twoCellAnchor>
  <xdr:twoCellAnchor>
    <xdr:from>
      <xdr:col>13</xdr:col>
      <xdr:colOff>771525</xdr:colOff>
      <xdr:row>1</xdr:row>
      <xdr:rowOff>0</xdr:rowOff>
    </xdr:from>
    <xdr:to>
      <xdr:col>13</xdr:col>
      <xdr:colOff>771525</xdr:colOff>
      <xdr:row>1</xdr:row>
      <xdr:rowOff>257175</xdr:rowOff>
    </xdr:to>
    <xdr:sp>
      <xdr:nvSpPr>
        <xdr:cNvPr id="2" name="Text Box 28"/>
        <xdr:cNvSpPr txBox="1">
          <a:spLocks noChangeArrowheads="1"/>
        </xdr:cNvSpPr>
      </xdr:nvSpPr>
      <xdr:spPr>
        <a:xfrm>
          <a:off x="20212050" y="219075"/>
          <a:ext cx="0"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統合</a:t>
          </a:r>
        </a:p>
      </xdr:txBody>
    </xdr:sp>
    <xdr:clientData/>
  </xdr:twoCellAnchor>
  <xdr:twoCellAnchor>
    <xdr:from>
      <xdr:col>1</xdr:col>
      <xdr:colOff>428625</xdr:colOff>
      <xdr:row>255</xdr:row>
      <xdr:rowOff>114300</xdr:rowOff>
    </xdr:from>
    <xdr:to>
      <xdr:col>2</xdr:col>
      <xdr:colOff>209550</xdr:colOff>
      <xdr:row>255</xdr:row>
      <xdr:rowOff>333375</xdr:rowOff>
    </xdr:to>
    <xdr:sp>
      <xdr:nvSpPr>
        <xdr:cNvPr id="3" name="円/楕円 5"/>
        <xdr:cNvSpPr>
          <a:spLocks/>
        </xdr:cNvSpPr>
      </xdr:nvSpPr>
      <xdr:spPr>
        <a:xfrm>
          <a:off x="428625" y="114833400"/>
          <a:ext cx="219075" cy="2190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4143375</xdr:colOff>
      <xdr:row>22</xdr:row>
      <xdr:rowOff>133350</xdr:rowOff>
    </xdr:from>
    <xdr:to>
      <xdr:col>18</xdr:col>
      <xdr:colOff>714375</xdr:colOff>
      <xdr:row>22</xdr:row>
      <xdr:rowOff>1600200</xdr:rowOff>
    </xdr:to>
    <xdr:sp>
      <xdr:nvSpPr>
        <xdr:cNvPr id="4" name="Text Box 264"/>
        <xdr:cNvSpPr txBox="1">
          <a:spLocks noChangeArrowheads="1"/>
        </xdr:cNvSpPr>
      </xdr:nvSpPr>
      <xdr:spPr>
        <a:xfrm>
          <a:off x="15544800" y="10896600"/>
          <a:ext cx="8515350" cy="146685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ゴシック"/>
              <a:ea typeface="ＭＳ ゴシック"/>
              <a:cs typeface="ＭＳ ゴシック"/>
            </a:rPr>
            <a:t>※</a:t>
          </a:r>
          <a:r>
            <a:rPr lang="en-US" cap="none" sz="1400" b="0" i="0" u="none" baseline="0">
              <a:solidFill>
                <a:srgbClr val="000000"/>
              </a:solidFill>
              <a:latin typeface="ＭＳ ゴシック"/>
              <a:ea typeface="ＭＳ ゴシック"/>
              <a:cs typeface="ＭＳ ゴシック"/>
            </a:rPr>
            <a:t>注意事項
</a:t>
          </a:r>
          <a:r>
            <a:rPr lang="en-US" cap="none" sz="1400" b="0" i="0" u="none" baseline="0">
              <a:solidFill>
                <a:srgbClr val="000000"/>
              </a:solidFill>
              <a:latin typeface="ＭＳ ゴシック"/>
              <a:ea typeface="ＭＳ ゴシック"/>
              <a:cs typeface="ＭＳ ゴシック"/>
            </a:rPr>
            <a:t>「○（案内情報）」または「◇（案内情報）」と表示された評価指標は、評価シートでは「（１）移動のしやすさ」、「（３）施設や設備の使いやすさ」として整理されているが、評価結果のとりまとめの際には「（２）案内情報のわかりやすさ」として集計される。</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これは、評価を行う際の利便性に配慮して、経路に沿って評価指標を配置したことによる</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1</xdr:col>
      <xdr:colOff>428625</xdr:colOff>
      <xdr:row>268</xdr:row>
      <xdr:rowOff>114300</xdr:rowOff>
    </xdr:from>
    <xdr:to>
      <xdr:col>2</xdr:col>
      <xdr:colOff>209550</xdr:colOff>
      <xdr:row>268</xdr:row>
      <xdr:rowOff>333375</xdr:rowOff>
    </xdr:to>
    <xdr:sp>
      <xdr:nvSpPr>
        <xdr:cNvPr id="5" name="円/楕円 5"/>
        <xdr:cNvSpPr>
          <a:spLocks/>
        </xdr:cNvSpPr>
      </xdr:nvSpPr>
      <xdr:spPr>
        <a:xfrm>
          <a:off x="428625" y="118843425"/>
          <a:ext cx="219075" cy="2190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261</xdr:row>
      <xdr:rowOff>104775</xdr:rowOff>
    </xdr:from>
    <xdr:to>
      <xdr:col>2</xdr:col>
      <xdr:colOff>219075</xdr:colOff>
      <xdr:row>261</xdr:row>
      <xdr:rowOff>323850</xdr:rowOff>
    </xdr:to>
    <xdr:sp>
      <xdr:nvSpPr>
        <xdr:cNvPr id="6" name="円/楕円 5"/>
        <xdr:cNvSpPr>
          <a:spLocks/>
        </xdr:cNvSpPr>
      </xdr:nvSpPr>
      <xdr:spPr>
        <a:xfrm>
          <a:off x="438150" y="116605050"/>
          <a:ext cx="219075" cy="2190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19050</xdr:colOff>
      <xdr:row>39</xdr:row>
      <xdr:rowOff>0</xdr:rowOff>
    </xdr:from>
    <xdr:to>
      <xdr:col>16</xdr:col>
      <xdr:colOff>19050</xdr:colOff>
      <xdr:row>39</xdr:row>
      <xdr:rowOff>247650</xdr:rowOff>
    </xdr:to>
    <xdr:sp>
      <xdr:nvSpPr>
        <xdr:cNvPr id="1" name="Text Box 1"/>
        <xdr:cNvSpPr txBox="1">
          <a:spLocks noChangeArrowheads="1"/>
        </xdr:cNvSpPr>
      </xdr:nvSpPr>
      <xdr:spPr>
        <a:xfrm>
          <a:off x="13430250" y="11058525"/>
          <a:ext cx="0" cy="247650"/>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統合</a:t>
          </a:r>
        </a:p>
      </xdr:txBody>
    </xdr:sp>
    <xdr:clientData/>
  </xdr:twoCellAnchor>
  <xdr:twoCellAnchor>
    <xdr:from>
      <xdr:col>16</xdr:col>
      <xdr:colOff>19050</xdr:colOff>
      <xdr:row>39</xdr:row>
      <xdr:rowOff>0</xdr:rowOff>
    </xdr:from>
    <xdr:to>
      <xdr:col>16</xdr:col>
      <xdr:colOff>19050</xdr:colOff>
      <xdr:row>39</xdr:row>
      <xdr:rowOff>247650</xdr:rowOff>
    </xdr:to>
    <xdr:sp>
      <xdr:nvSpPr>
        <xdr:cNvPr id="2" name="Text Box 2"/>
        <xdr:cNvSpPr txBox="1">
          <a:spLocks noChangeArrowheads="1"/>
        </xdr:cNvSpPr>
      </xdr:nvSpPr>
      <xdr:spPr>
        <a:xfrm>
          <a:off x="13430250" y="11058525"/>
          <a:ext cx="0" cy="247650"/>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統合</a:t>
          </a:r>
        </a:p>
      </xdr:txBody>
    </xdr:sp>
    <xdr:clientData/>
  </xdr:twoCellAnchor>
  <xdr:twoCellAnchor>
    <xdr:from>
      <xdr:col>8</xdr:col>
      <xdr:colOff>3648075</xdr:colOff>
      <xdr:row>6</xdr:row>
      <xdr:rowOff>152400</xdr:rowOff>
    </xdr:from>
    <xdr:to>
      <xdr:col>14</xdr:col>
      <xdr:colOff>409575</xdr:colOff>
      <xdr:row>21</xdr:row>
      <xdr:rowOff>152400</xdr:rowOff>
    </xdr:to>
    <xdr:graphicFrame>
      <xdr:nvGraphicFramePr>
        <xdr:cNvPr id="3" name="Chart 5"/>
        <xdr:cNvGraphicFramePr/>
      </xdr:nvGraphicFramePr>
      <xdr:xfrm>
        <a:off x="7772400" y="1600200"/>
        <a:ext cx="4886325" cy="4000500"/>
      </xdr:xfrm>
      <a:graphic>
        <a:graphicData uri="http://schemas.openxmlformats.org/drawingml/2006/chart">
          <c:chart xmlns:c="http://schemas.openxmlformats.org/drawingml/2006/chart" r:id="rId1"/>
        </a:graphicData>
      </a:graphic>
    </xdr:graphicFrame>
    <xdr:clientData/>
  </xdr:twoCellAnchor>
  <xdr:twoCellAnchor>
    <xdr:from>
      <xdr:col>16</xdr:col>
      <xdr:colOff>9525</xdr:colOff>
      <xdr:row>38</xdr:row>
      <xdr:rowOff>0</xdr:rowOff>
    </xdr:from>
    <xdr:to>
      <xdr:col>16</xdr:col>
      <xdr:colOff>9525</xdr:colOff>
      <xdr:row>38</xdr:row>
      <xdr:rowOff>0</xdr:rowOff>
    </xdr:to>
    <xdr:sp>
      <xdr:nvSpPr>
        <xdr:cNvPr id="4" name="Text Box 50"/>
        <xdr:cNvSpPr txBox="1">
          <a:spLocks noChangeArrowheads="1"/>
        </xdr:cNvSpPr>
      </xdr:nvSpPr>
      <xdr:spPr>
        <a:xfrm>
          <a:off x="13420725" y="10887075"/>
          <a:ext cx="0" cy="0"/>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統合</a:t>
          </a:r>
        </a:p>
      </xdr:txBody>
    </xdr:sp>
    <xdr:clientData/>
  </xdr:twoCellAnchor>
  <xdr:twoCellAnchor>
    <xdr:from>
      <xdr:col>16</xdr:col>
      <xdr:colOff>9525</xdr:colOff>
      <xdr:row>38</xdr:row>
      <xdr:rowOff>0</xdr:rowOff>
    </xdr:from>
    <xdr:to>
      <xdr:col>16</xdr:col>
      <xdr:colOff>9525</xdr:colOff>
      <xdr:row>38</xdr:row>
      <xdr:rowOff>0</xdr:rowOff>
    </xdr:to>
    <xdr:sp>
      <xdr:nvSpPr>
        <xdr:cNvPr id="5" name="Text Box 51"/>
        <xdr:cNvSpPr txBox="1">
          <a:spLocks noChangeArrowheads="1"/>
        </xdr:cNvSpPr>
      </xdr:nvSpPr>
      <xdr:spPr>
        <a:xfrm>
          <a:off x="13420725" y="10887075"/>
          <a:ext cx="0" cy="0"/>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統合</a:t>
          </a:r>
        </a:p>
      </xdr:txBody>
    </xdr:sp>
    <xdr:clientData/>
  </xdr:twoCellAnchor>
  <xdr:oneCellAnchor>
    <xdr:from>
      <xdr:col>15</xdr:col>
      <xdr:colOff>190500</xdr:colOff>
      <xdr:row>22</xdr:row>
      <xdr:rowOff>0</xdr:rowOff>
    </xdr:from>
    <xdr:ext cx="1514475" cy="190500"/>
    <xdr:sp>
      <xdr:nvSpPr>
        <xdr:cNvPr id="6" name="Text Box 52"/>
        <xdr:cNvSpPr txBox="1">
          <a:spLocks noChangeArrowheads="1"/>
        </xdr:cNvSpPr>
      </xdr:nvSpPr>
      <xdr:spPr>
        <a:xfrm>
          <a:off x="13020675" y="5638800"/>
          <a:ext cx="1514475"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FF"/>
              </a:solidFill>
              <a:latin typeface="ＭＳ Ｐゴシック"/>
              <a:ea typeface="ＭＳ Ｐゴシック"/>
              <a:cs typeface="ＭＳ Ｐゴシック"/>
            </a:rPr>
            <a:t>自由意見を御記入下さい</a:t>
          </a:r>
        </a:p>
      </xdr:txBody>
    </xdr:sp>
    <xdr:clientData fPrintsWithSheet="0"/>
  </xdr:oneCellAnchor>
  <xdr:oneCellAnchor>
    <xdr:from>
      <xdr:col>19</xdr:col>
      <xdr:colOff>123825</xdr:colOff>
      <xdr:row>35</xdr:row>
      <xdr:rowOff>123825</xdr:rowOff>
    </xdr:from>
    <xdr:ext cx="2743200" cy="190500"/>
    <xdr:sp>
      <xdr:nvSpPr>
        <xdr:cNvPr id="7" name="Text Box 53"/>
        <xdr:cNvSpPr txBox="1">
          <a:spLocks noChangeArrowheads="1"/>
        </xdr:cNvSpPr>
      </xdr:nvSpPr>
      <xdr:spPr>
        <a:xfrm>
          <a:off x="15278100" y="9906000"/>
          <a:ext cx="2743200"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FF"/>
              </a:solidFill>
              <a:latin typeface="ＭＳ Ｐゴシック"/>
              <a:ea typeface="ＭＳ Ｐゴシック"/>
              <a:cs typeface="ＭＳ Ｐゴシック"/>
            </a:rPr>
            <a:t>気象条件等、その他特記事項を御記入下さい</a:t>
          </a:r>
        </a:p>
      </xdr:txBody>
    </xdr:sp>
    <xdr:clientData fPrintsWithSheet="0"/>
  </xdr:oneCellAnchor>
  <xdr:oneCellAnchor>
    <xdr:from>
      <xdr:col>19</xdr:col>
      <xdr:colOff>123825</xdr:colOff>
      <xdr:row>25</xdr:row>
      <xdr:rowOff>0</xdr:rowOff>
    </xdr:from>
    <xdr:ext cx="1371600" cy="190500"/>
    <xdr:sp>
      <xdr:nvSpPr>
        <xdr:cNvPr id="8" name="Text Box 54"/>
        <xdr:cNvSpPr txBox="1">
          <a:spLocks noChangeArrowheads="1"/>
        </xdr:cNvSpPr>
      </xdr:nvSpPr>
      <xdr:spPr>
        <a:xfrm>
          <a:off x="15278100" y="6210300"/>
          <a:ext cx="1371600"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FF"/>
              </a:solidFill>
              <a:latin typeface="ＭＳ Ｐゴシック"/>
              <a:ea typeface="ＭＳ Ｐゴシック"/>
              <a:cs typeface="ＭＳ Ｐゴシック"/>
            </a:rPr>
            <a:t>自動的に反映されます</a:t>
          </a:r>
        </a:p>
      </xdr:txBody>
    </xdr:sp>
    <xdr:clientData fPrintsWithSheet="0"/>
  </xdr:oneCellAnchor>
  <xdr:oneCellAnchor>
    <xdr:from>
      <xdr:col>19</xdr:col>
      <xdr:colOff>123825</xdr:colOff>
      <xdr:row>27</xdr:row>
      <xdr:rowOff>0</xdr:rowOff>
    </xdr:from>
    <xdr:ext cx="1371600" cy="190500"/>
    <xdr:sp>
      <xdr:nvSpPr>
        <xdr:cNvPr id="9" name="Text Box 55"/>
        <xdr:cNvSpPr txBox="1">
          <a:spLocks noChangeArrowheads="1"/>
        </xdr:cNvSpPr>
      </xdr:nvSpPr>
      <xdr:spPr>
        <a:xfrm>
          <a:off x="15278100" y="6924675"/>
          <a:ext cx="1371600"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FF"/>
              </a:solidFill>
              <a:latin typeface="ＭＳ Ｐゴシック"/>
              <a:ea typeface="ＭＳ Ｐゴシック"/>
              <a:cs typeface="ＭＳ Ｐゴシック"/>
            </a:rPr>
            <a:t>自動的に反映されます</a:t>
          </a:r>
        </a:p>
      </xdr:txBody>
    </xdr:sp>
    <xdr:clientData fPrintsWithSheet="0"/>
  </xdr:oneCellAnchor>
  <xdr:oneCellAnchor>
    <xdr:from>
      <xdr:col>19</xdr:col>
      <xdr:colOff>123825</xdr:colOff>
      <xdr:row>29</xdr:row>
      <xdr:rowOff>123825</xdr:rowOff>
    </xdr:from>
    <xdr:ext cx="1371600" cy="190500"/>
    <xdr:sp>
      <xdr:nvSpPr>
        <xdr:cNvPr id="10" name="Text Box 56"/>
        <xdr:cNvSpPr txBox="1">
          <a:spLocks noChangeArrowheads="1"/>
        </xdr:cNvSpPr>
      </xdr:nvSpPr>
      <xdr:spPr>
        <a:xfrm>
          <a:off x="15278100" y="7762875"/>
          <a:ext cx="1371600"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FF"/>
              </a:solidFill>
              <a:latin typeface="ＭＳ Ｐゴシック"/>
              <a:ea typeface="ＭＳ Ｐゴシック"/>
              <a:cs typeface="ＭＳ Ｐゴシック"/>
            </a:rPr>
            <a:t>自動的に反映されます</a:t>
          </a:r>
        </a:p>
      </xdr:txBody>
    </xdr:sp>
    <xdr:clientData fPrintsWithSheet="0"/>
  </xdr:oneCellAnchor>
  <xdr:oneCellAnchor>
    <xdr:from>
      <xdr:col>19</xdr:col>
      <xdr:colOff>123825</xdr:colOff>
      <xdr:row>31</xdr:row>
      <xdr:rowOff>0</xdr:rowOff>
    </xdr:from>
    <xdr:ext cx="1371600" cy="190500"/>
    <xdr:sp>
      <xdr:nvSpPr>
        <xdr:cNvPr id="11" name="Text Box 57"/>
        <xdr:cNvSpPr txBox="1">
          <a:spLocks noChangeArrowheads="1"/>
        </xdr:cNvSpPr>
      </xdr:nvSpPr>
      <xdr:spPr>
        <a:xfrm>
          <a:off x="15278100" y="8353425"/>
          <a:ext cx="1371600"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FF"/>
              </a:solidFill>
              <a:latin typeface="ＭＳ Ｐゴシック"/>
              <a:ea typeface="ＭＳ Ｐゴシック"/>
              <a:cs typeface="ＭＳ Ｐゴシック"/>
            </a:rPr>
            <a:t>自動的に反映されます</a:t>
          </a:r>
        </a:p>
      </xdr:txBody>
    </xdr:sp>
    <xdr:clientData fPrintsWithSheet="0"/>
  </xdr:oneCellAnchor>
  <xdr:oneCellAnchor>
    <xdr:from>
      <xdr:col>19</xdr:col>
      <xdr:colOff>123825</xdr:colOff>
      <xdr:row>33</xdr:row>
      <xdr:rowOff>0</xdr:rowOff>
    </xdr:from>
    <xdr:ext cx="1371600" cy="190500"/>
    <xdr:sp>
      <xdr:nvSpPr>
        <xdr:cNvPr id="12" name="Text Box 58"/>
        <xdr:cNvSpPr txBox="1">
          <a:spLocks noChangeArrowheads="1"/>
        </xdr:cNvSpPr>
      </xdr:nvSpPr>
      <xdr:spPr>
        <a:xfrm>
          <a:off x="15278100" y="9067800"/>
          <a:ext cx="1371600"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FF"/>
              </a:solidFill>
              <a:latin typeface="ＭＳ Ｐゴシック"/>
              <a:ea typeface="ＭＳ Ｐゴシック"/>
              <a:cs typeface="ＭＳ Ｐゴシック"/>
            </a:rPr>
            <a:t>自動的に反映されます</a:t>
          </a:r>
        </a:p>
      </xdr:txBody>
    </xdr:sp>
    <xdr:clientData fPrintsWithSheet="0"/>
  </xdr:oneCellAnchor>
  <xdr:oneCellAnchor>
    <xdr:from>
      <xdr:col>9</xdr:col>
      <xdr:colOff>0</xdr:colOff>
      <xdr:row>22</xdr:row>
      <xdr:rowOff>0</xdr:rowOff>
    </xdr:from>
    <xdr:ext cx="1514475" cy="190500"/>
    <xdr:sp>
      <xdr:nvSpPr>
        <xdr:cNvPr id="13" name="Text Box 68"/>
        <xdr:cNvSpPr txBox="1">
          <a:spLocks noChangeArrowheads="1"/>
        </xdr:cNvSpPr>
      </xdr:nvSpPr>
      <xdr:spPr>
        <a:xfrm>
          <a:off x="8515350" y="5638800"/>
          <a:ext cx="1514475"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FF"/>
              </a:solidFill>
              <a:latin typeface="ＭＳ Ｐゴシック"/>
              <a:ea typeface="ＭＳ Ｐゴシック"/>
              <a:cs typeface="ＭＳ Ｐゴシック"/>
            </a:rPr>
            <a:t>自由意見を御記入下さい</a:t>
          </a:r>
        </a:p>
      </xdr:txBody>
    </xdr:sp>
    <xdr:clientData fPrintsWithSheet="0"/>
  </xdr:oneCellAnchor>
  <xdr:oneCellAnchor>
    <xdr:from>
      <xdr:col>9</xdr:col>
      <xdr:colOff>0</xdr:colOff>
      <xdr:row>35</xdr:row>
      <xdr:rowOff>0</xdr:rowOff>
    </xdr:from>
    <xdr:ext cx="1514475" cy="190500"/>
    <xdr:sp>
      <xdr:nvSpPr>
        <xdr:cNvPr id="14" name="Text Box 69"/>
        <xdr:cNvSpPr txBox="1">
          <a:spLocks noChangeArrowheads="1"/>
        </xdr:cNvSpPr>
      </xdr:nvSpPr>
      <xdr:spPr>
        <a:xfrm>
          <a:off x="8515350" y="9782175"/>
          <a:ext cx="1514475"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FF"/>
              </a:solidFill>
              <a:latin typeface="ＭＳ Ｐゴシック"/>
              <a:ea typeface="ＭＳ Ｐゴシック"/>
              <a:cs typeface="ＭＳ Ｐゴシック"/>
            </a:rPr>
            <a:t>自由意見を御記入下さい</a:t>
          </a:r>
        </a:p>
      </xdr:txBody>
    </xdr:sp>
    <xdr:clientData fPrintsWithSheet="0"/>
  </xdr:oneCellAnchor>
  <xdr:twoCellAnchor>
    <xdr:from>
      <xdr:col>8</xdr:col>
      <xdr:colOff>1200150</xdr:colOff>
      <xdr:row>6</xdr:row>
      <xdr:rowOff>95250</xdr:rowOff>
    </xdr:from>
    <xdr:to>
      <xdr:col>18</xdr:col>
      <xdr:colOff>504825</xdr:colOff>
      <xdr:row>35</xdr:row>
      <xdr:rowOff>285750</xdr:rowOff>
    </xdr:to>
    <xdr:grpSp>
      <xdr:nvGrpSpPr>
        <xdr:cNvPr id="15" name="Group 536"/>
        <xdr:cNvGrpSpPr>
          <a:grpSpLocks/>
        </xdr:cNvGrpSpPr>
      </xdr:nvGrpSpPr>
      <xdr:grpSpPr>
        <a:xfrm>
          <a:off x="5324475" y="1543050"/>
          <a:ext cx="9753600" cy="8524875"/>
          <a:chOff x="538" y="162"/>
          <a:chExt cx="1024" cy="895"/>
        </a:xfrm>
        <a:solidFill>
          <a:srgbClr val="FFFFFF"/>
        </a:solidFill>
      </xdr:grpSpPr>
      <xdr:sp fLocksText="0">
        <xdr:nvSpPr>
          <xdr:cNvPr id="16" name="Text Box 60"/>
          <xdr:cNvSpPr txBox="1">
            <a:spLocks noChangeArrowheads="1"/>
          </xdr:cNvSpPr>
        </xdr:nvSpPr>
        <xdr:spPr>
          <a:xfrm>
            <a:off x="541" y="190"/>
            <a:ext cx="247" cy="397"/>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Text Box 61"/>
          <xdr:cNvSpPr txBox="1">
            <a:spLocks noChangeArrowheads="1"/>
          </xdr:cNvSpPr>
        </xdr:nvSpPr>
        <xdr:spPr>
          <a:xfrm>
            <a:off x="541" y="162"/>
            <a:ext cx="247" cy="34"/>
          </a:xfrm>
          <a:prstGeom prst="rect">
            <a:avLst/>
          </a:prstGeom>
          <a:solidFill>
            <a:srgbClr val="99CCFF"/>
          </a:solidFill>
          <a:ln w="25400" cmpd="sng">
            <a:solidFill>
              <a:srgbClr val="000000"/>
            </a:solidFill>
            <a:headEnd type="none"/>
            <a:tailEnd type="none"/>
          </a:ln>
        </xdr:spPr>
        <xdr:txBody>
          <a:bodyPr vertOverflow="clip" wrap="square" lIns="0" tIns="72000" rIns="0" bIns="36000"/>
          <a:p>
            <a:pPr algn="ctr">
              <a:defRPr/>
            </a:pPr>
            <a:r>
              <a:rPr lang="en-US" cap="none" sz="1200" b="0" i="0" u="none" baseline="0">
                <a:solidFill>
                  <a:srgbClr val="0000FF"/>
                </a:solidFill>
              </a:rPr>
              <a:t>特記事項</a:t>
            </a:r>
          </a:p>
        </xdr:txBody>
      </xdr:sp>
      <xdr:sp fLocksText="0">
        <xdr:nvSpPr>
          <xdr:cNvPr id="18" name="Text Box 66"/>
          <xdr:cNvSpPr txBox="1">
            <a:spLocks noChangeArrowheads="1"/>
          </xdr:cNvSpPr>
        </xdr:nvSpPr>
        <xdr:spPr>
          <a:xfrm>
            <a:off x="1314" y="189"/>
            <a:ext cx="248" cy="396"/>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Text Box 67"/>
          <xdr:cNvSpPr txBox="1">
            <a:spLocks noChangeArrowheads="1"/>
          </xdr:cNvSpPr>
        </xdr:nvSpPr>
        <xdr:spPr>
          <a:xfrm>
            <a:off x="1314" y="162"/>
            <a:ext cx="247" cy="34"/>
          </a:xfrm>
          <a:prstGeom prst="rect">
            <a:avLst/>
          </a:prstGeom>
          <a:solidFill>
            <a:srgbClr val="99CCFF"/>
          </a:solidFill>
          <a:ln w="25400" cmpd="sng">
            <a:solidFill>
              <a:srgbClr val="000000"/>
            </a:solidFill>
            <a:headEnd type="none"/>
            <a:tailEnd type="none"/>
          </a:ln>
        </xdr:spPr>
        <xdr:txBody>
          <a:bodyPr vertOverflow="clip" wrap="square" lIns="0" tIns="72000" rIns="0" bIns="36000"/>
          <a:p>
            <a:pPr algn="ctr">
              <a:defRPr/>
            </a:pPr>
            <a:r>
              <a:rPr lang="en-US" cap="none" sz="1200" b="0" i="0" u="none" baseline="0">
                <a:solidFill>
                  <a:srgbClr val="0000FF"/>
                </a:solidFill>
              </a:rPr>
              <a:t>特記事項</a:t>
            </a:r>
          </a:p>
        </xdr:txBody>
      </xdr:sp>
      <xdr:sp fLocksText="0">
        <xdr:nvSpPr>
          <xdr:cNvPr id="20" name="Text Box 75"/>
          <xdr:cNvSpPr txBox="1">
            <a:spLocks noChangeArrowheads="1"/>
          </xdr:cNvSpPr>
        </xdr:nvSpPr>
        <xdr:spPr>
          <a:xfrm>
            <a:off x="538" y="660"/>
            <a:ext cx="247" cy="397"/>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Text Box 76"/>
          <xdr:cNvSpPr txBox="1">
            <a:spLocks noChangeArrowheads="1"/>
          </xdr:cNvSpPr>
        </xdr:nvSpPr>
        <xdr:spPr>
          <a:xfrm>
            <a:off x="538" y="632"/>
            <a:ext cx="247" cy="34"/>
          </a:xfrm>
          <a:prstGeom prst="rect">
            <a:avLst/>
          </a:prstGeom>
          <a:solidFill>
            <a:srgbClr val="99CCFF"/>
          </a:solidFill>
          <a:ln w="25400" cmpd="sng">
            <a:solidFill>
              <a:srgbClr val="000000"/>
            </a:solidFill>
            <a:headEnd type="none"/>
            <a:tailEnd type="none"/>
          </a:ln>
        </xdr:spPr>
        <xdr:txBody>
          <a:bodyPr vertOverflow="clip" wrap="square" lIns="0" tIns="72000" rIns="0" bIns="36000"/>
          <a:p>
            <a:pPr algn="ctr">
              <a:defRPr/>
            </a:pPr>
            <a:r>
              <a:rPr lang="en-US" cap="none" sz="1200" b="0" i="0" u="none" baseline="0">
                <a:solidFill>
                  <a:srgbClr val="0000FF"/>
                </a:solidFill>
              </a:rPr>
              <a:t>特記事項</a:t>
            </a:r>
          </a:p>
        </xdr:txBody>
      </xdr:sp>
    </xdr:grpSp>
    <xdr:clientData/>
  </xdr:twoCellAnchor>
  <xdr:twoCellAnchor>
    <xdr:from>
      <xdr:col>1</xdr:col>
      <xdr:colOff>171450</xdr:colOff>
      <xdr:row>6</xdr:row>
      <xdr:rowOff>85725</xdr:rowOff>
    </xdr:from>
    <xdr:to>
      <xdr:col>8</xdr:col>
      <xdr:colOff>1123950</xdr:colOff>
      <xdr:row>21</xdr:row>
      <xdr:rowOff>85725</xdr:rowOff>
    </xdr:to>
    <xdr:graphicFrame>
      <xdr:nvGraphicFramePr>
        <xdr:cNvPr id="22" name="Chart 3"/>
        <xdr:cNvGraphicFramePr/>
      </xdr:nvGraphicFramePr>
      <xdr:xfrm>
        <a:off x="371475" y="1533525"/>
        <a:ext cx="4876800" cy="4000500"/>
      </xdr:xfrm>
      <a:graphic>
        <a:graphicData uri="http://schemas.openxmlformats.org/drawingml/2006/chart">
          <c:chart xmlns:c="http://schemas.openxmlformats.org/drawingml/2006/chart" r:id="rId2"/>
        </a:graphicData>
      </a:graphic>
    </xdr:graphicFrame>
    <xdr:clientData/>
  </xdr:twoCellAnchor>
  <xdr:twoCellAnchor>
    <xdr:from>
      <xdr:col>16</xdr:col>
      <xdr:colOff>247650</xdr:colOff>
      <xdr:row>4</xdr:row>
      <xdr:rowOff>0</xdr:rowOff>
    </xdr:from>
    <xdr:to>
      <xdr:col>18</xdr:col>
      <xdr:colOff>371475</xdr:colOff>
      <xdr:row>6</xdr:row>
      <xdr:rowOff>19050</xdr:rowOff>
    </xdr:to>
    <xdr:pic>
      <xdr:nvPicPr>
        <xdr:cNvPr id="23" name="Picture 78"/>
        <xdr:cNvPicPr preferRelativeResize="1">
          <a:picLocks noChangeAspect="1"/>
        </xdr:cNvPicPr>
      </xdr:nvPicPr>
      <xdr:blipFill>
        <a:blip r:embed="rId3"/>
        <a:srcRect l="6394" t="21414" r="3982" b="27798"/>
        <a:stretch>
          <a:fillRect/>
        </a:stretch>
      </xdr:blipFill>
      <xdr:spPr>
        <a:xfrm>
          <a:off x="13658850" y="895350"/>
          <a:ext cx="1285875" cy="571500"/>
        </a:xfrm>
        <a:prstGeom prst="rect">
          <a:avLst/>
        </a:prstGeom>
        <a:noFill/>
        <a:ln w="9525" cmpd="sng">
          <a:noFill/>
        </a:ln>
      </xdr:spPr>
    </xdr:pic>
    <xdr:clientData/>
  </xdr:twoCellAnchor>
  <xdr:twoCellAnchor>
    <xdr:from>
      <xdr:col>28</xdr:col>
      <xdr:colOff>9525</xdr:colOff>
      <xdr:row>37</xdr:row>
      <xdr:rowOff>9525</xdr:rowOff>
    </xdr:from>
    <xdr:to>
      <xdr:col>28</xdr:col>
      <xdr:colOff>9525</xdr:colOff>
      <xdr:row>37</xdr:row>
      <xdr:rowOff>9525</xdr:rowOff>
    </xdr:to>
    <xdr:sp>
      <xdr:nvSpPr>
        <xdr:cNvPr id="24" name="Text Box 1"/>
        <xdr:cNvSpPr txBox="1">
          <a:spLocks noChangeArrowheads="1"/>
        </xdr:cNvSpPr>
      </xdr:nvSpPr>
      <xdr:spPr>
        <a:xfrm>
          <a:off x="21126450" y="10725150"/>
          <a:ext cx="0" cy="0"/>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統合</a:t>
          </a:r>
        </a:p>
      </xdr:txBody>
    </xdr:sp>
    <xdr:clientData/>
  </xdr:twoCellAnchor>
  <xdr:twoCellAnchor>
    <xdr:from>
      <xdr:col>28</xdr:col>
      <xdr:colOff>9525</xdr:colOff>
      <xdr:row>37</xdr:row>
      <xdr:rowOff>9525</xdr:rowOff>
    </xdr:from>
    <xdr:to>
      <xdr:col>28</xdr:col>
      <xdr:colOff>9525</xdr:colOff>
      <xdr:row>37</xdr:row>
      <xdr:rowOff>9525</xdr:rowOff>
    </xdr:to>
    <xdr:sp>
      <xdr:nvSpPr>
        <xdr:cNvPr id="25" name="Text Box 2"/>
        <xdr:cNvSpPr txBox="1">
          <a:spLocks noChangeArrowheads="1"/>
        </xdr:cNvSpPr>
      </xdr:nvSpPr>
      <xdr:spPr>
        <a:xfrm>
          <a:off x="21126450" y="10725150"/>
          <a:ext cx="0" cy="0"/>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統合</a:t>
          </a:r>
        </a:p>
      </xdr:txBody>
    </xdr:sp>
    <xdr:clientData/>
  </xdr:twoCellAnchor>
  <xdr:twoCellAnchor>
    <xdr:from>
      <xdr:col>28</xdr:col>
      <xdr:colOff>9525</xdr:colOff>
      <xdr:row>37</xdr:row>
      <xdr:rowOff>9525</xdr:rowOff>
    </xdr:from>
    <xdr:to>
      <xdr:col>28</xdr:col>
      <xdr:colOff>9525</xdr:colOff>
      <xdr:row>37</xdr:row>
      <xdr:rowOff>9525</xdr:rowOff>
    </xdr:to>
    <xdr:sp>
      <xdr:nvSpPr>
        <xdr:cNvPr id="26" name="Text Box 1"/>
        <xdr:cNvSpPr txBox="1">
          <a:spLocks noChangeArrowheads="1"/>
        </xdr:cNvSpPr>
      </xdr:nvSpPr>
      <xdr:spPr>
        <a:xfrm>
          <a:off x="21126450" y="10725150"/>
          <a:ext cx="0" cy="0"/>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統合</a:t>
          </a:r>
        </a:p>
      </xdr:txBody>
    </xdr:sp>
    <xdr:clientData/>
  </xdr:twoCellAnchor>
  <xdr:twoCellAnchor>
    <xdr:from>
      <xdr:col>28</xdr:col>
      <xdr:colOff>9525</xdr:colOff>
      <xdr:row>37</xdr:row>
      <xdr:rowOff>9525</xdr:rowOff>
    </xdr:from>
    <xdr:to>
      <xdr:col>28</xdr:col>
      <xdr:colOff>9525</xdr:colOff>
      <xdr:row>37</xdr:row>
      <xdr:rowOff>9525</xdr:rowOff>
    </xdr:to>
    <xdr:sp>
      <xdr:nvSpPr>
        <xdr:cNvPr id="27" name="Text Box 2"/>
        <xdr:cNvSpPr txBox="1">
          <a:spLocks noChangeArrowheads="1"/>
        </xdr:cNvSpPr>
      </xdr:nvSpPr>
      <xdr:spPr>
        <a:xfrm>
          <a:off x="21126450" y="10725150"/>
          <a:ext cx="0" cy="0"/>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統合</a:t>
          </a:r>
        </a:p>
      </xdr:txBody>
    </xdr:sp>
    <xdr:clientData/>
  </xdr:twoCellAnchor>
  <xdr:oneCellAnchor>
    <xdr:from>
      <xdr:col>3</xdr:col>
      <xdr:colOff>247650</xdr:colOff>
      <xdr:row>10</xdr:row>
      <xdr:rowOff>85725</xdr:rowOff>
    </xdr:from>
    <xdr:ext cx="228600" cy="142875"/>
    <xdr:sp>
      <xdr:nvSpPr>
        <xdr:cNvPr id="28" name="Text Box 6"/>
        <xdr:cNvSpPr txBox="1">
          <a:spLocks noChangeArrowheads="1"/>
        </xdr:cNvSpPr>
      </xdr:nvSpPr>
      <xdr:spPr>
        <a:xfrm>
          <a:off x="2533650" y="2600325"/>
          <a:ext cx="228600" cy="142875"/>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FF"/>
              </a:solidFill>
            </a:rPr>
            <a:t>特Ａ</a:t>
          </a:r>
        </a:p>
      </xdr:txBody>
    </xdr:sp>
    <xdr:clientData/>
  </xdr:oneCellAnchor>
  <xdr:oneCellAnchor>
    <xdr:from>
      <xdr:col>4</xdr:col>
      <xdr:colOff>85725</xdr:colOff>
      <xdr:row>11</xdr:row>
      <xdr:rowOff>104775</xdr:rowOff>
    </xdr:from>
    <xdr:ext cx="114300" cy="142875"/>
    <xdr:sp>
      <xdr:nvSpPr>
        <xdr:cNvPr id="29" name="Text Box 7"/>
        <xdr:cNvSpPr txBox="1">
          <a:spLocks noChangeArrowheads="1"/>
        </xdr:cNvSpPr>
      </xdr:nvSpPr>
      <xdr:spPr>
        <a:xfrm>
          <a:off x="2647950" y="2886075"/>
          <a:ext cx="114300" cy="142875"/>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FF"/>
              </a:solidFill>
            </a:rPr>
            <a:t>Ａ</a:t>
          </a:r>
        </a:p>
      </xdr:txBody>
    </xdr:sp>
    <xdr:clientData/>
  </xdr:oneCellAnchor>
  <xdr:oneCellAnchor>
    <xdr:from>
      <xdr:col>4</xdr:col>
      <xdr:colOff>85725</xdr:colOff>
      <xdr:row>12</xdr:row>
      <xdr:rowOff>171450</xdr:rowOff>
    </xdr:from>
    <xdr:ext cx="114300" cy="142875"/>
    <xdr:sp>
      <xdr:nvSpPr>
        <xdr:cNvPr id="30" name="Text Box 8"/>
        <xdr:cNvSpPr txBox="1">
          <a:spLocks noChangeArrowheads="1"/>
        </xdr:cNvSpPr>
      </xdr:nvSpPr>
      <xdr:spPr>
        <a:xfrm>
          <a:off x="2647950" y="3219450"/>
          <a:ext cx="114300" cy="142875"/>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FF"/>
              </a:solidFill>
            </a:rPr>
            <a:t>Ｂ</a:t>
          </a:r>
        </a:p>
      </xdr:txBody>
    </xdr:sp>
    <xdr:clientData/>
  </xdr:oneCellAnchor>
  <xdr:twoCellAnchor>
    <xdr:from>
      <xdr:col>1</xdr:col>
      <xdr:colOff>219075</xdr:colOff>
      <xdr:row>20</xdr:row>
      <xdr:rowOff>28575</xdr:rowOff>
    </xdr:from>
    <xdr:to>
      <xdr:col>8</xdr:col>
      <xdr:colOff>828675</xdr:colOff>
      <xdr:row>21</xdr:row>
      <xdr:rowOff>57150</xdr:rowOff>
    </xdr:to>
    <xdr:sp>
      <xdr:nvSpPr>
        <xdr:cNvPr id="31" name="Text Box 535"/>
        <xdr:cNvSpPr txBox="1">
          <a:spLocks noChangeArrowheads="1"/>
        </xdr:cNvSpPr>
      </xdr:nvSpPr>
      <xdr:spPr>
        <a:xfrm>
          <a:off x="419100" y="5210175"/>
          <a:ext cx="4533900" cy="295275"/>
        </a:xfrm>
        <a:prstGeom prst="rect">
          <a:avLst/>
        </a:prstGeom>
        <a:noFill/>
        <a:ln w="12700" cmpd="sng">
          <a:noFill/>
        </a:ln>
      </xdr:spPr>
      <xdr:txBody>
        <a:bodyPr vertOverflow="clip" wrap="square" lIns="74295" tIns="8890" rIns="74295" bIns="8890"/>
        <a:p>
          <a:pPr algn="l">
            <a:defRPr/>
          </a:pPr>
          <a:r>
            <a:rPr lang="en-US" cap="none" sz="800" b="0" i="0" u="none" baseline="0">
              <a:solidFill>
                <a:srgbClr val="000000"/>
              </a:solidFill>
              <a:latin typeface="ＭＳ ゴシック"/>
              <a:ea typeface="ＭＳ ゴシック"/>
              <a:cs typeface="ＭＳ ゴシック"/>
            </a:rPr>
            <a:t>注意＞「⑥聴覚・言語障害者」、「⑦知的、精神、発達障害者」、
</a:t>
          </a:r>
          <a:r>
            <a:rPr lang="en-US" cap="none" sz="800" b="0" i="0" u="none" baseline="0">
              <a:solidFill>
                <a:srgbClr val="000000"/>
              </a:solidFill>
              <a:latin typeface="ＭＳ ゴシック"/>
              <a:ea typeface="ＭＳ ゴシック"/>
              <a:cs typeface="ＭＳ ゴシック"/>
            </a:rPr>
            <a:t>　　　「⑩外国人」は移動のしやすさについては評価指標がないため未表示</a:t>
          </a:r>
          <a:r>
            <a:rPr lang="en-US" cap="none" sz="700" b="0" i="0" u="none" baseline="0">
              <a:solidFill>
                <a:srgbClr val="FF0000"/>
              </a:solidFill>
              <a:latin typeface="ＭＳ Ｐゴシック"/>
              <a:ea typeface="ＭＳ Ｐゴシック"/>
              <a:cs typeface="ＭＳ Ｐゴシック"/>
            </a:rPr>
            <a:t>
</a:t>
          </a:r>
        </a:p>
      </xdr:txBody>
    </xdr:sp>
    <xdr:clientData/>
  </xdr:twoCellAnchor>
  <xdr:oneCellAnchor>
    <xdr:from>
      <xdr:col>3</xdr:col>
      <xdr:colOff>0</xdr:colOff>
      <xdr:row>0</xdr:row>
      <xdr:rowOff>85725</xdr:rowOff>
    </xdr:from>
    <xdr:ext cx="2962275" cy="257175"/>
    <xdr:sp>
      <xdr:nvSpPr>
        <xdr:cNvPr id="32" name="Text Box 70"/>
        <xdr:cNvSpPr txBox="1">
          <a:spLocks noChangeArrowheads="1"/>
        </xdr:cNvSpPr>
      </xdr:nvSpPr>
      <xdr:spPr>
        <a:xfrm>
          <a:off x="2286000" y="85725"/>
          <a:ext cx="2962275" cy="25717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latin typeface="ＭＳ Ｐゴシック"/>
              <a:ea typeface="ＭＳ Ｐゴシック"/>
              <a:cs typeface="ＭＳ Ｐゴシック"/>
            </a:rPr>
            <a:t>調査年月日、旅客船名等を御記入下さい</a:t>
          </a:r>
        </a:p>
      </xdr:txBody>
    </xdr:sp>
    <xdr:clientData fPrintsWithSheet="0"/>
  </xdr:oneCellAnchor>
  <xdr:oneCellAnchor>
    <xdr:from>
      <xdr:col>10</xdr:col>
      <xdr:colOff>1066800</xdr:colOff>
      <xdr:row>9</xdr:row>
      <xdr:rowOff>247650</xdr:rowOff>
    </xdr:from>
    <xdr:ext cx="228600" cy="142875"/>
    <xdr:sp>
      <xdr:nvSpPr>
        <xdr:cNvPr id="33" name="Text Box 6"/>
        <xdr:cNvSpPr txBox="1">
          <a:spLocks noChangeArrowheads="1"/>
        </xdr:cNvSpPr>
      </xdr:nvSpPr>
      <xdr:spPr>
        <a:xfrm>
          <a:off x="9848850" y="2495550"/>
          <a:ext cx="228600" cy="142875"/>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FF"/>
              </a:solidFill>
            </a:rPr>
            <a:t>特Ａ</a:t>
          </a:r>
        </a:p>
      </xdr:txBody>
    </xdr:sp>
    <xdr:clientData/>
  </xdr:oneCellAnchor>
  <xdr:oneCellAnchor>
    <xdr:from>
      <xdr:col>10</xdr:col>
      <xdr:colOff>1181100</xdr:colOff>
      <xdr:row>11</xdr:row>
      <xdr:rowOff>0</xdr:rowOff>
    </xdr:from>
    <xdr:ext cx="114300" cy="142875"/>
    <xdr:sp>
      <xdr:nvSpPr>
        <xdr:cNvPr id="34" name="Text Box 7"/>
        <xdr:cNvSpPr txBox="1">
          <a:spLocks noChangeArrowheads="1"/>
        </xdr:cNvSpPr>
      </xdr:nvSpPr>
      <xdr:spPr>
        <a:xfrm>
          <a:off x="9963150" y="2781300"/>
          <a:ext cx="114300" cy="142875"/>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FF"/>
              </a:solidFill>
            </a:rPr>
            <a:t>Ａ</a:t>
          </a:r>
        </a:p>
      </xdr:txBody>
    </xdr:sp>
    <xdr:clientData/>
  </xdr:oneCellAnchor>
  <xdr:oneCellAnchor>
    <xdr:from>
      <xdr:col>10</xdr:col>
      <xdr:colOff>1181100</xdr:colOff>
      <xdr:row>12</xdr:row>
      <xdr:rowOff>76200</xdr:rowOff>
    </xdr:from>
    <xdr:ext cx="114300" cy="142875"/>
    <xdr:sp>
      <xdr:nvSpPr>
        <xdr:cNvPr id="35" name="Text Box 8"/>
        <xdr:cNvSpPr txBox="1">
          <a:spLocks noChangeArrowheads="1"/>
        </xdr:cNvSpPr>
      </xdr:nvSpPr>
      <xdr:spPr>
        <a:xfrm>
          <a:off x="9963150" y="3124200"/>
          <a:ext cx="114300" cy="142875"/>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FF"/>
              </a:solidFill>
            </a:rPr>
            <a:t>Ｂ</a:t>
          </a:r>
        </a:p>
      </xdr:txBody>
    </xdr:sp>
    <xdr:clientData/>
  </xdr:oneCellAnchor>
  <xdr:twoCellAnchor>
    <xdr:from>
      <xdr:col>1</xdr:col>
      <xdr:colOff>171450</xdr:colOff>
      <xdr:row>24</xdr:row>
      <xdr:rowOff>38100</xdr:rowOff>
    </xdr:from>
    <xdr:to>
      <xdr:col>8</xdr:col>
      <xdr:colOff>1123950</xdr:colOff>
      <xdr:row>35</xdr:row>
      <xdr:rowOff>276225</xdr:rowOff>
    </xdr:to>
    <xdr:graphicFrame>
      <xdr:nvGraphicFramePr>
        <xdr:cNvPr id="36" name="Chart 3"/>
        <xdr:cNvGraphicFramePr/>
      </xdr:nvGraphicFramePr>
      <xdr:xfrm>
        <a:off x="371475" y="6057900"/>
        <a:ext cx="4876800" cy="4000500"/>
      </xdr:xfrm>
      <a:graphic>
        <a:graphicData uri="http://schemas.openxmlformats.org/drawingml/2006/chart">
          <c:chart xmlns:c="http://schemas.openxmlformats.org/drawingml/2006/chart" r:id="rId4"/>
        </a:graphicData>
      </a:graphic>
    </xdr:graphicFrame>
    <xdr:clientData/>
  </xdr:twoCellAnchor>
  <xdr:oneCellAnchor>
    <xdr:from>
      <xdr:col>3</xdr:col>
      <xdr:colOff>200025</xdr:colOff>
      <xdr:row>27</xdr:row>
      <xdr:rowOff>152400</xdr:rowOff>
    </xdr:from>
    <xdr:ext cx="228600" cy="142875"/>
    <xdr:sp>
      <xdr:nvSpPr>
        <xdr:cNvPr id="37" name="Text Box 6"/>
        <xdr:cNvSpPr txBox="1">
          <a:spLocks noChangeArrowheads="1"/>
        </xdr:cNvSpPr>
      </xdr:nvSpPr>
      <xdr:spPr>
        <a:xfrm>
          <a:off x="2486025" y="7077075"/>
          <a:ext cx="228600" cy="142875"/>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FF"/>
              </a:solidFill>
            </a:rPr>
            <a:t>特Ａ</a:t>
          </a:r>
        </a:p>
      </xdr:txBody>
    </xdr:sp>
    <xdr:clientData/>
  </xdr:oneCellAnchor>
  <xdr:oneCellAnchor>
    <xdr:from>
      <xdr:col>4</xdr:col>
      <xdr:colOff>38100</xdr:colOff>
      <xdr:row>28</xdr:row>
      <xdr:rowOff>152400</xdr:rowOff>
    </xdr:from>
    <xdr:ext cx="114300" cy="142875"/>
    <xdr:sp>
      <xdr:nvSpPr>
        <xdr:cNvPr id="38" name="Text Box 7"/>
        <xdr:cNvSpPr txBox="1">
          <a:spLocks noChangeArrowheads="1"/>
        </xdr:cNvSpPr>
      </xdr:nvSpPr>
      <xdr:spPr>
        <a:xfrm>
          <a:off x="2600325" y="7362825"/>
          <a:ext cx="114300" cy="142875"/>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FF"/>
              </a:solidFill>
            </a:rPr>
            <a:t>Ａ</a:t>
          </a:r>
        </a:p>
      </xdr:txBody>
    </xdr:sp>
    <xdr:clientData/>
  </xdr:oneCellAnchor>
  <xdr:oneCellAnchor>
    <xdr:from>
      <xdr:col>4</xdr:col>
      <xdr:colOff>38100</xdr:colOff>
      <xdr:row>29</xdr:row>
      <xdr:rowOff>85725</xdr:rowOff>
    </xdr:from>
    <xdr:ext cx="114300" cy="142875"/>
    <xdr:sp>
      <xdr:nvSpPr>
        <xdr:cNvPr id="39" name="Text Box 8"/>
        <xdr:cNvSpPr txBox="1">
          <a:spLocks noChangeArrowheads="1"/>
        </xdr:cNvSpPr>
      </xdr:nvSpPr>
      <xdr:spPr>
        <a:xfrm>
          <a:off x="2600325" y="7724775"/>
          <a:ext cx="114300" cy="142875"/>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FF"/>
              </a:solidFill>
            </a:rPr>
            <a:t>Ｂ</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771525</xdr:colOff>
      <xdr:row>0</xdr:row>
      <xdr:rowOff>0</xdr:rowOff>
    </xdr:from>
    <xdr:to>
      <xdr:col>13</xdr:col>
      <xdr:colOff>771525</xdr:colOff>
      <xdr:row>0</xdr:row>
      <xdr:rowOff>219075</xdr:rowOff>
    </xdr:to>
    <xdr:sp>
      <xdr:nvSpPr>
        <xdr:cNvPr id="1" name="Text Box 26"/>
        <xdr:cNvSpPr txBox="1">
          <a:spLocks noChangeArrowheads="1"/>
        </xdr:cNvSpPr>
      </xdr:nvSpPr>
      <xdr:spPr>
        <a:xfrm>
          <a:off x="438150" y="0"/>
          <a:ext cx="0" cy="0"/>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統合</a:t>
          </a:r>
        </a:p>
      </xdr:txBody>
    </xdr:sp>
    <xdr:clientData/>
  </xdr:twoCellAnchor>
  <xdr:twoCellAnchor>
    <xdr:from>
      <xdr:col>13</xdr:col>
      <xdr:colOff>771525</xdr:colOff>
      <xdr:row>0</xdr:row>
      <xdr:rowOff>0</xdr:rowOff>
    </xdr:from>
    <xdr:to>
      <xdr:col>13</xdr:col>
      <xdr:colOff>771525</xdr:colOff>
      <xdr:row>0</xdr:row>
      <xdr:rowOff>219075</xdr:rowOff>
    </xdr:to>
    <xdr:sp>
      <xdr:nvSpPr>
        <xdr:cNvPr id="2" name="Text Box 28"/>
        <xdr:cNvSpPr txBox="1">
          <a:spLocks noChangeArrowheads="1"/>
        </xdr:cNvSpPr>
      </xdr:nvSpPr>
      <xdr:spPr>
        <a:xfrm>
          <a:off x="438150" y="0"/>
          <a:ext cx="0" cy="0"/>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統合</a:t>
          </a:r>
        </a:p>
      </xdr:txBody>
    </xdr:sp>
    <xdr:clientData/>
  </xdr:twoCellAnchor>
  <xdr:twoCellAnchor>
    <xdr:from>
      <xdr:col>0</xdr:col>
      <xdr:colOff>428625</xdr:colOff>
      <xdr:row>316</xdr:row>
      <xdr:rowOff>114300</xdr:rowOff>
    </xdr:from>
    <xdr:to>
      <xdr:col>1</xdr:col>
      <xdr:colOff>209550</xdr:colOff>
      <xdr:row>316</xdr:row>
      <xdr:rowOff>238125</xdr:rowOff>
    </xdr:to>
    <xdr:sp>
      <xdr:nvSpPr>
        <xdr:cNvPr id="3" name="円/楕円 5"/>
        <xdr:cNvSpPr>
          <a:spLocks/>
        </xdr:cNvSpPr>
      </xdr:nvSpPr>
      <xdr:spPr>
        <a:xfrm>
          <a:off x="428625" y="0"/>
          <a:ext cx="9525" cy="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325</xdr:row>
      <xdr:rowOff>104775</xdr:rowOff>
    </xdr:from>
    <xdr:to>
      <xdr:col>1</xdr:col>
      <xdr:colOff>219075</xdr:colOff>
      <xdr:row>325</xdr:row>
      <xdr:rowOff>238125</xdr:rowOff>
    </xdr:to>
    <xdr:sp>
      <xdr:nvSpPr>
        <xdr:cNvPr id="4" name="円/楕円 5"/>
        <xdr:cNvSpPr>
          <a:spLocks/>
        </xdr:cNvSpPr>
      </xdr:nvSpPr>
      <xdr:spPr>
        <a:xfrm>
          <a:off x="438150" y="0"/>
          <a:ext cx="0" cy="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771525</xdr:colOff>
      <xdr:row>1</xdr:row>
      <xdr:rowOff>0</xdr:rowOff>
    </xdr:from>
    <xdr:to>
      <xdr:col>21</xdr:col>
      <xdr:colOff>771525</xdr:colOff>
      <xdr:row>1</xdr:row>
      <xdr:rowOff>0</xdr:rowOff>
    </xdr:to>
    <xdr:sp>
      <xdr:nvSpPr>
        <xdr:cNvPr id="5" name="Text Box 26"/>
        <xdr:cNvSpPr txBox="1">
          <a:spLocks noChangeArrowheads="1"/>
        </xdr:cNvSpPr>
      </xdr:nvSpPr>
      <xdr:spPr>
        <a:xfrm>
          <a:off x="5524500" y="0"/>
          <a:ext cx="0" cy="0"/>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統合</a:t>
          </a:r>
        </a:p>
      </xdr:txBody>
    </xdr:sp>
    <xdr:clientData/>
  </xdr:twoCellAnchor>
  <xdr:twoCellAnchor>
    <xdr:from>
      <xdr:col>21</xdr:col>
      <xdr:colOff>771525</xdr:colOff>
      <xdr:row>1</xdr:row>
      <xdr:rowOff>0</xdr:rowOff>
    </xdr:from>
    <xdr:to>
      <xdr:col>21</xdr:col>
      <xdr:colOff>771525</xdr:colOff>
      <xdr:row>1</xdr:row>
      <xdr:rowOff>0</xdr:rowOff>
    </xdr:to>
    <xdr:sp>
      <xdr:nvSpPr>
        <xdr:cNvPr id="6" name="Text Box 28"/>
        <xdr:cNvSpPr txBox="1">
          <a:spLocks noChangeArrowheads="1"/>
        </xdr:cNvSpPr>
      </xdr:nvSpPr>
      <xdr:spPr>
        <a:xfrm>
          <a:off x="5524500" y="0"/>
          <a:ext cx="0" cy="0"/>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統合</a:t>
          </a:r>
        </a:p>
      </xdr:txBody>
    </xdr:sp>
    <xdr:clientData/>
  </xdr:twoCellAnchor>
  <xdr:twoCellAnchor>
    <xdr:from>
      <xdr:col>22</xdr:col>
      <xdr:colOff>0</xdr:colOff>
      <xdr:row>358</xdr:row>
      <xdr:rowOff>0</xdr:rowOff>
    </xdr:from>
    <xdr:to>
      <xdr:col>22</xdr:col>
      <xdr:colOff>0</xdr:colOff>
      <xdr:row>358</xdr:row>
      <xdr:rowOff>0</xdr:rowOff>
    </xdr:to>
    <xdr:sp>
      <xdr:nvSpPr>
        <xdr:cNvPr id="7" name="Text Box 126"/>
        <xdr:cNvSpPr txBox="1">
          <a:spLocks noChangeArrowheads="1"/>
        </xdr:cNvSpPr>
      </xdr:nvSpPr>
      <xdr:spPr>
        <a:xfrm>
          <a:off x="5534025" y="219075"/>
          <a:ext cx="0" cy="0"/>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統合</a:t>
          </a:r>
        </a:p>
      </xdr:txBody>
    </xdr:sp>
    <xdr:clientData/>
  </xdr:twoCellAnchor>
  <xdr:twoCellAnchor>
    <xdr:from>
      <xdr:col>22</xdr:col>
      <xdr:colOff>0</xdr:colOff>
      <xdr:row>358</xdr:row>
      <xdr:rowOff>0</xdr:rowOff>
    </xdr:from>
    <xdr:to>
      <xdr:col>22</xdr:col>
      <xdr:colOff>0</xdr:colOff>
      <xdr:row>358</xdr:row>
      <xdr:rowOff>0</xdr:rowOff>
    </xdr:to>
    <xdr:sp>
      <xdr:nvSpPr>
        <xdr:cNvPr id="8" name="Text Box 127"/>
        <xdr:cNvSpPr txBox="1">
          <a:spLocks noChangeArrowheads="1"/>
        </xdr:cNvSpPr>
      </xdr:nvSpPr>
      <xdr:spPr>
        <a:xfrm>
          <a:off x="5534025" y="219075"/>
          <a:ext cx="0" cy="0"/>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統合</a:t>
          </a:r>
        </a:p>
      </xdr:txBody>
    </xdr:sp>
    <xdr:clientData/>
  </xdr:twoCellAnchor>
  <xdr:twoCellAnchor>
    <xdr:from>
      <xdr:col>22</xdr:col>
      <xdr:colOff>0</xdr:colOff>
      <xdr:row>358</xdr:row>
      <xdr:rowOff>0</xdr:rowOff>
    </xdr:from>
    <xdr:to>
      <xdr:col>22</xdr:col>
      <xdr:colOff>0</xdr:colOff>
      <xdr:row>358</xdr:row>
      <xdr:rowOff>0</xdr:rowOff>
    </xdr:to>
    <xdr:sp>
      <xdr:nvSpPr>
        <xdr:cNvPr id="9" name="Text Box 128"/>
        <xdr:cNvSpPr txBox="1">
          <a:spLocks noChangeArrowheads="1"/>
        </xdr:cNvSpPr>
      </xdr:nvSpPr>
      <xdr:spPr>
        <a:xfrm>
          <a:off x="5534025" y="219075"/>
          <a:ext cx="0" cy="0"/>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統合</a:t>
          </a:r>
        </a:p>
      </xdr:txBody>
    </xdr:sp>
    <xdr:clientData/>
  </xdr:twoCellAnchor>
  <xdr:twoCellAnchor>
    <xdr:from>
      <xdr:col>22</xdr:col>
      <xdr:colOff>0</xdr:colOff>
      <xdr:row>358</xdr:row>
      <xdr:rowOff>0</xdr:rowOff>
    </xdr:from>
    <xdr:to>
      <xdr:col>22</xdr:col>
      <xdr:colOff>0</xdr:colOff>
      <xdr:row>358</xdr:row>
      <xdr:rowOff>0</xdr:rowOff>
    </xdr:to>
    <xdr:sp>
      <xdr:nvSpPr>
        <xdr:cNvPr id="10" name="Text Box 129"/>
        <xdr:cNvSpPr txBox="1">
          <a:spLocks noChangeArrowheads="1"/>
        </xdr:cNvSpPr>
      </xdr:nvSpPr>
      <xdr:spPr>
        <a:xfrm>
          <a:off x="5534025" y="219075"/>
          <a:ext cx="0" cy="0"/>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統合</a:t>
          </a:r>
        </a:p>
      </xdr:txBody>
    </xdr:sp>
    <xdr:clientData/>
  </xdr:twoCellAnchor>
  <xdr:twoCellAnchor>
    <xdr:from>
      <xdr:col>22</xdr:col>
      <xdr:colOff>0</xdr:colOff>
      <xdr:row>378</xdr:row>
      <xdr:rowOff>0</xdr:rowOff>
    </xdr:from>
    <xdr:to>
      <xdr:col>22</xdr:col>
      <xdr:colOff>0</xdr:colOff>
      <xdr:row>378</xdr:row>
      <xdr:rowOff>0</xdr:rowOff>
    </xdr:to>
    <xdr:sp>
      <xdr:nvSpPr>
        <xdr:cNvPr id="11" name="Text Box 126"/>
        <xdr:cNvSpPr txBox="1">
          <a:spLocks noChangeArrowheads="1"/>
        </xdr:cNvSpPr>
      </xdr:nvSpPr>
      <xdr:spPr>
        <a:xfrm>
          <a:off x="5534025" y="4991100"/>
          <a:ext cx="0" cy="0"/>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統合</a:t>
          </a:r>
        </a:p>
      </xdr:txBody>
    </xdr:sp>
    <xdr:clientData/>
  </xdr:twoCellAnchor>
  <xdr:twoCellAnchor>
    <xdr:from>
      <xdr:col>22</xdr:col>
      <xdr:colOff>0</xdr:colOff>
      <xdr:row>378</xdr:row>
      <xdr:rowOff>0</xdr:rowOff>
    </xdr:from>
    <xdr:to>
      <xdr:col>22</xdr:col>
      <xdr:colOff>0</xdr:colOff>
      <xdr:row>378</xdr:row>
      <xdr:rowOff>0</xdr:rowOff>
    </xdr:to>
    <xdr:sp>
      <xdr:nvSpPr>
        <xdr:cNvPr id="12" name="Text Box 127"/>
        <xdr:cNvSpPr txBox="1">
          <a:spLocks noChangeArrowheads="1"/>
        </xdr:cNvSpPr>
      </xdr:nvSpPr>
      <xdr:spPr>
        <a:xfrm>
          <a:off x="5534025" y="4991100"/>
          <a:ext cx="0" cy="0"/>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統合</a:t>
          </a:r>
        </a:p>
      </xdr:txBody>
    </xdr:sp>
    <xdr:clientData/>
  </xdr:twoCellAnchor>
  <xdr:twoCellAnchor>
    <xdr:from>
      <xdr:col>22</xdr:col>
      <xdr:colOff>0</xdr:colOff>
      <xdr:row>378</xdr:row>
      <xdr:rowOff>0</xdr:rowOff>
    </xdr:from>
    <xdr:to>
      <xdr:col>22</xdr:col>
      <xdr:colOff>0</xdr:colOff>
      <xdr:row>378</xdr:row>
      <xdr:rowOff>0</xdr:rowOff>
    </xdr:to>
    <xdr:sp>
      <xdr:nvSpPr>
        <xdr:cNvPr id="13" name="Text Box 128"/>
        <xdr:cNvSpPr txBox="1">
          <a:spLocks noChangeArrowheads="1"/>
        </xdr:cNvSpPr>
      </xdr:nvSpPr>
      <xdr:spPr>
        <a:xfrm>
          <a:off x="5534025" y="4991100"/>
          <a:ext cx="0" cy="0"/>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統合</a:t>
          </a:r>
        </a:p>
      </xdr:txBody>
    </xdr:sp>
    <xdr:clientData/>
  </xdr:twoCellAnchor>
  <xdr:twoCellAnchor>
    <xdr:from>
      <xdr:col>22</xdr:col>
      <xdr:colOff>0</xdr:colOff>
      <xdr:row>378</xdr:row>
      <xdr:rowOff>0</xdr:rowOff>
    </xdr:from>
    <xdr:to>
      <xdr:col>22</xdr:col>
      <xdr:colOff>0</xdr:colOff>
      <xdr:row>378</xdr:row>
      <xdr:rowOff>0</xdr:rowOff>
    </xdr:to>
    <xdr:sp>
      <xdr:nvSpPr>
        <xdr:cNvPr id="14" name="Text Box 129"/>
        <xdr:cNvSpPr txBox="1">
          <a:spLocks noChangeArrowheads="1"/>
        </xdr:cNvSpPr>
      </xdr:nvSpPr>
      <xdr:spPr>
        <a:xfrm>
          <a:off x="5534025" y="4991100"/>
          <a:ext cx="0" cy="0"/>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統合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2"/>
  </sheetPr>
  <dimension ref="A1:S276"/>
  <sheetViews>
    <sheetView showGridLines="0" tabSelected="1" zoomScale="60" zoomScaleNormal="60" zoomScalePageLayoutView="0" workbookViewId="0" topLeftCell="B82">
      <selection activeCell="E88" sqref="E88"/>
    </sheetView>
  </sheetViews>
  <sheetFormatPr defaultColWidth="9.00390625" defaultRowHeight="13.5"/>
  <cols>
    <col min="1" max="1" width="11.875" style="52" hidden="1" customWidth="1"/>
    <col min="2" max="2" width="5.75390625" style="33" customWidth="1"/>
    <col min="3" max="3" width="3.625" style="111" customWidth="1"/>
    <col min="4" max="4" width="13.125" style="1" customWidth="1"/>
    <col min="5" max="5" width="73.375" style="0" customWidth="1"/>
    <col min="6" max="6" width="7.25390625" style="188" customWidth="1"/>
    <col min="7" max="7" width="5.625" style="62" customWidth="1"/>
    <col min="8" max="8" width="40.875" style="133" customWidth="1"/>
    <col min="9" max="9" width="64.50390625" style="0" customWidth="1"/>
    <col min="10" max="19" width="10.25390625" style="35" customWidth="1"/>
  </cols>
  <sheetData>
    <row r="1" spans="10:19" ht="17.25">
      <c r="J1" s="350" t="s">
        <v>622</v>
      </c>
      <c r="K1" s="350"/>
      <c r="L1" s="350"/>
      <c r="M1" s="350"/>
      <c r="N1" s="350"/>
      <c r="O1" s="350"/>
      <c r="P1" s="350"/>
      <c r="Q1" s="350"/>
      <c r="R1" s="350"/>
      <c r="S1" s="350"/>
    </row>
    <row r="2" spans="1:19" s="11" customFormat="1" ht="117" customHeight="1">
      <c r="A2" s="49"/>
      <c r="B2" s="380"/>
      <c r="C2" s="381"/>
      <c r="D2" s="381"/>
      <c r="E2" s="381"/>
      <c r="F2" s="381"/>
      <c r="G2" s="381"/>
      <c r="H2" s="126"/>
      <c r="J2" s="58" t="s">
        <v>230</v>
      </c>
      <c r="K2" s="59" t="s">
        <v>616</v>
      </c>
      <c r="L2" s="59" t="s">
        <v>618</v>
      </c>
      <c r="M2" s="58" t="s">
        <v>231</v>
      </c>
      <c r="N2" s="59" t="s">
        <v>617</v>
      </c>
      <c r="O2" s="59" t="s">
        <v>420</v>
      </c>
      <c r="P2" s="59" t="s">
        <v>619</v>
      </c>
      <c r="Q2" s="58" t="s">
        <v>203</v>
      </c>
      <c r="R2" s="58" t="s">
        <v>204</v>
      </c>
      <c r="S2" s="58" t="s">
        <v>205</v>
      </c>
    </row>
    <row r="3" spans="1:19" s="11" customFormat="1" ht="25.5">
      <c r="A3" s="50"/>
      <c r="B3" s="31" t="s">
        <v>175</v>
      </c>
      <c r="C3" s="103"/>
      <c r="D3" s="10"/>
      <c r="F3" s="181"/>
      <c r="G3" s="83" t="s">
        <v>212</v>
      </c>
      <c r="H3" s="126"/>
      <c r="J3" s="41"/>
      <c r="K3" s="42"/>
      <c r="L3" s="42"/>
      <c r="M3" s="41"/>
      <c r="N3" s="42"/>
      <c r="O3" s="41"/>
      <c r="P3" s="42"/>
      <c r="Q3" s="41"/>
      <c r="R3" s="41"/>
      <c r="S3" s="41"/>
    </row>
    <row r="4" spans="1:19" s="2" customFormat="1" ht="30" customHeight="1">
      <c r="A4" s="51"/>
      <c r="B4" s="115"/>
      <c r="C4" s="104" t="s">
        <v>176</v>
      </c>
      <c r="D4" s="3"/>
      <c r="F4" s="182"/>
      <c r="G4" s="83" t="s">
        <v>404</v>
      </c>
      <c r="H4" s="127"/>
      <c r="J4" s="35"/>
      <c r="K4" s="35"/>
      <c r="L4" s="35"/>
      <c r="M4" s="35"/>
      <c r="N4" s="35"/>
      <c r="O4" s="35"/>
      <c r="P4" s="35"/>
      <c r="Q4" s="35"/>
      <c r="R4" s="35"/>
      <c r="S4" s="35"/>
    </row>
    <row r="5" spans="1:19" s="14" customFormat="1" ht="15" customHeight="1">
      <c r="A5" s="52"/>
      <c r="B5" s="25"/>
      <c r="C5" s="333" t="s">
        <v>334</v>
      </c>
      <c r="D5" s="354" t="s">
        <v>638</v>
      </c>
      <c r="E5" s="366" t="s">
        <v>307</v>
      </c>
      <c r="F5" s="329" t="s">
        <v>293</v>
      </c>
      <c r="G5" s="351" t="s">
        <v>212</v>
      </c>
      <c r="H5" s="351" t="s">
        <v>623</v>
      </c>
      <c r="I5" s="351" t="s">
        <v>624</v>
      </c>
      <c r="J5" s="376" t="s">
        <v>165</v>
      </c>
      <c r="K5" s="372" t="s">
        <v>166</v>
      </c>
      <c r="L5" s="372" t="s">
        <v>167</v>
      </c>
      <c r="M5" s="372" t="s">
        <v>168</v>
      </c>
      <c r="N5" s="372" t="s">
        <v>169</v>
      </c>
      <c r="O5" s="372" t="s">
        <v>170</v>
      </c>
      <c r="P5" s="372" t="s">
        <v>171</v>
      </c>
      <c r="Q5" s="372" t="s">
        <v>172</v>
      </c>
      <c r="R5" s="372" t="s">
        <v>173</v>
      </c>
      <c r="S5" s="372" t="s">
        <v>174</v>
      </c>
    </row>
    <row r="6" spans="1:19" s="14" customFormat="1" ht="15" customHeight="1" thickBot="1">
      <c r="A6" s="52"/>
      <c r="B6" s="25"/>
      <c r="C6" s="334"/>
      <c r="D6" s="355"/>
      <c r="E6" s="405"/>
      <c r="F6" s="330"/>
      <c r="G6" s="401"/>
      <c r="H6" s="400"/>
      <c r="I6" s="400"/>
      <c r="J6" s="377"/>
      <c r="K6" s="372"/>
      <c r="L6" s="372"/>
      <c r="M6" s="372"/>
      <c r="N6" s="372"/>
      <c r="O6" s="372"/>
      <c r="P6" s="372"/>
      <c r="Q6" s="372"/>
      <c r="R6" s="372"/>
      <c r="S6" s="372"/>
    </row>
    <row r="7" spans="1:19" s="14" customFormat="1" ht="85.5" customHeight="1">
      <c r="A7" s="52"/>
      <c r="B7" s="25"/>
      <c r="C7" s="36" t="s">
        <v>335</v>
      </c>
      <c r="D7" s="239" t="s">
        <v>280</v>
      </c>
      <c r="E7" s="240" t="s">
        <v>493</v>
      </c>
      <c r="F7" s="241" t="s">
        <v>543</v>
      </c>
      <c r="G7" s="242"/>
      <c r="H7" s="243"/>
      <c r="I7" s="244" t="s">
        <v>645</v>
      </c>
      <c r="J7" s="245"/>
      <c r="K7" s="245"/>
      <c r="L7" s="245"/>
      <c r="M7" s="245"/>
      <c r="N7" s="245"/>
      <c r="O7" s="245"/>
      <c r="P7" s="245"/>
      <c r="Q7" s="245"/>
      <c r="R7" s="245"/>
      <c r="S7" s="245"/>
    </row>
    <row r="8" spans="1:19" s="14" customFormat="1" ht="36" customHeight="1">
      <c r="A8" s="52"/>
      <c r="B8" s="25"/>
      <c r="C8" s="36" t="s">
        <v>351</v>
      </c>
      <c r="D8" s="157" t="s">
        <v>304</v>
      </c>
      <c r="E8" s="16" t="s">
        <v>494</v>
      </c>
      <c r="F8" s="194" t="s">
        <v>534</v>
      </c>
      <c r="G8" s="143"/>
      <c r="H8" s="147"/>
      <c r="I8" s="175" t="s">
        <v>513</v>
      </c>
      <c r="J8" s="38"/>
      <c r="K8" s="38" t="s">
        <v>225</v>
      </c>
      <c r="L8" s="38"/>
      <c r="M8" s="38"/>
      <c r="N8" s="38"/>
      <c r="O8" s="38"/>
      <c r="P8" s="38"/>
      <c r="Q8" s="38"/>
      <c r="R8" s="38"/>
      <c r="S8" s="38"/>
    </row>
    <row r="9" spans="1:19" s="14" customFormat="1" ht="36" customHeight="1">
      <c r="A9" s="52"/>
      <c r="B9" s="25"/>
      <c r="C9" s="36" t="s">
        <v>320</v>
      </c>
      <c r="D9" s="163" t="s">
        <v>490</v>
      </c>
      <c r="E9" s="16" t="s">
        <v>495</v>
      </c>
      <c r="F9" s="194" t="s">
        <v>608</v>
      </c>
      <c r="G9" s="143"/>
      <c r="H9" s="147"/>
      <c r="I9" s="148" t="s">
        <v>290</v>
      </c>
      <c r="J9" s="38"/>
      <c r="K9" s="38" t="s">
        <v>225</v>
      </c>
      <c r="L9" s="38" t="s">
        <v>225</v>
      </c>
      <c r="M9" s="38"/>
      <c r="N9" s="38"/>
      <c r="O9" s="38"/>
      <c r="P9" s="38"/>
      <c r="Q9" s="38"/>
      <c r="R9" s="38"/>
      <c r="S9" s="38"/>
    </row>
    <row r="10" spans="1:19" s="14" customFormat="1" ht="36" customHeight="1">
      <c r="A10" s="52"/>
      <c r="B10" s="25"/>
      <c r="C10" s="44" t="s">
        <v>284</v>
      </c>
      <c r="D10" s="163" t="s">
        <v>313</v>
      </c>
      <c r="E10" s="16" t="s">
        <v>496</v>
      </c>
      <c r="F10" s="194" t="s">
        <v>545</v>
      </c>
      <c r="G10" s="143"/>
      <c r="H10" s="147"/>
      <c r="I10" s="148" t="s">
        <v>213</v>
      </c>
      <c r="J10" s="38" t="s">
        <v>164</v>
      </c>
      <c r="K10" s="38"/>
      <c r="L10" s="38" t="s">
        <v>164</v>
      </c>
      <c r="M10" s="38" t="s">
        <v>164</v>
      </c>
      <c r="N10" s="38" t="s">
        <v>164</v>
      </c>
      <c r="O10" s="38"/>
      <c r="P10" s="38"/>
      <c r="Q10" s="38" t="s">
        <v>225</v>
      </c>
      <c r="R10" s="38"/>
      <c r="S10" s="38"/>
    </row>
    <row r="11" spans="1:19" s="14" customFormat="1" ht="55.5" customHeight="1">
      <c r="A11" s="52">
        <v>1</v>
      </c>
      <c r="B11" s="25"/>
      <c r="C11" s="26" t="s">
        <v>207</v>
      </c>
      <c r="D11" s="161" t="s">
        <v>330</v>
      </c>
      <c r="E11" s="123" t="s">
        <v>142</v>
      </c>
      <c r="F11" s="194" t="s">
        <v>544</v>
      </c>
      <c r="G11" s="143"/>
      <c r="H11" s="166"/>
      <c r="I11" s="144" t="s">
        <v>456</v>
      </c>
      <c r="J11" s="40"/>
      <c r="K11" s="172" t="s">
        <v>491</v>
      </c>
      <c r="L11" s="40"/>
      <c r="M11" s="40"/>
      <c r="N11" s="40"/>
      <c r="O11" s="40"/>
      <c r="P11" s="173"/>
      <c r="Q11" s="40"/>
      <c r="R11" s="40"/>
      <c r="S11" s="173"/>
    </row>
    <row r="12" spans="1:19" s="14" customFormat="1" ht="55.5" customHeight="1">
      <c r="A12" s="52"/>
      <c r="B12" s="25"/>
      <c r="C12" s="361" t="s">
        <v>208</v>
      </c>
      <c r="D12" s="364" t="s">
        <v>292</v>
      </c>
      <c r="E12" s="215" t="s">
        <v>137</v>
      </c>
      <c r="F12" s="217" t="s">
        <v>551</v>
      </c>
      <c r="G12" s="219"/>
      <c r="H12" s="232"/>
      <c r="I12" s="213" t="s">
        <v>406</v>
      </c>
      <c r="J12" s="214" t="s">
        <v>226</v>
      </c>
      <c r="K12" s="214"/>
      <c r="L12" s="214"/>
      <c r="M12" s="214"/>
      <c r="N12" s="214" t="s">
        <v>226</v>
      </c>
      <c r="O12" s="214"/>
      <c r="P12" s="214"/>
      <c r="Q12" s="214"/>
      <c r="R12" s="214"/>
      <c r="S12" s="214"/>
    </row>
    <row r="13" spans="1:19" s="14" customFormat="1" ht="55.5" customHeight="1">
      <c r="A13" s="52"/>
      <c r="B13" s="25"/>
      <c r="C13" s="362"/>
      <c r="D13" s="368"/>
      <c r="E13" s="215" t="s">
        <v>450</v>
      </c>
      <c r="F13" s="217" t="s">
        <v>546</v>
      </c>
      <c r="G13" s="219"/>
      <c r="H13" s="232"/>
      <c r="I13" s="213" t="s">
        <v>410</v>
      </c>
      <c r="J13" s="214"/>
      <c r="K13" s="214" t="s">
        <v>226</v>
      </c>
      <c r="L13" s="214"/>
      <c r="M13" s="214"/>
      <c r="N13" s="214"/>
      <c r="O13" s="214"/>
      <c r="P13" s="214"/>
      <c r="Q13" s="214"/>
      <c r="R13" s="214"/>
      <c r="S13" s="214"/>
    </row>
    <row r="14" spans="1:19" s="14" customFormat="1" ht="36" customHeight="1">
      <c r="A14" s="52"/>
      <c r="B14" s="25"/>
      <c r="C14" s="362"/>
      <c r="D14" s="368"/>
      <c r="E14" s="215" t="s">
        <v>163</v>
      </c>
      <c r="F14" s="217" t="s">
        <v>547</v>
      </c>
      <c r="G14" s="219"/>
      <c r="H14" s="232"/>
      <c r="I14" s="213" t="s">
        <v>238</v>
      </c>
      <c r="J14" s="214"/>
      <c r="K14" s="214" t="s">
        <v>226</v>
      </c>
      <c r="L14" s="214" t="s">
        <v>226</v>
      </c>
      <c r="M14" s="214"/>
      <c r="N14" s="214"/>
      <c r="O14" s="214"/>
      <c r="P14" s="214"/>
      <c r="Q14" s="214"/>
      <c r="R14" s="214"/>
      <c r="S14" s="214"/>
    </row>
    <row r="15" spans="1:19" s="14" customFormat="1" ht="36" customHeight="1" thickBot="1">
      <c r="A15" s="52"/>
      <c r="B15" s="25"/>
      <c r="C15" s="375"/>
      <c r="D15" s="365"/>
      <c r="E15" s="215" t="s">
        <v>260</v>
      </c>
      <c r="F15" s="217" t="s">
        <v>547</v>
      </c>
      <c r="G15" s="216"/>
      <c r="H15" s="232"/>
      <c r="I15" s="213" t="s">
        <v>214</v>
      </c>
      <c r="J15" s="214"/>
      <c r="K15" s="214" t="s">
        <v>226</v>
      </c>
      <c r="L15" s="214" t="s">
        <v>226</v>
      </c>
      <c r="M15" s="214"/>
      <c r="N15" s="214"/>
      <c r="O15" s="214"/>
      <c r="P15" s="214"/>
      <c r="Q15" s="214"/>
      <c r="R15" s="214" t="s">
        <v>226</v>
      </c>
      <c r="S15" s="214"/>
    </row>
    <row r="16" spans="1:19" s="20" customFormat="1" ht="8.25" customHeight="1">
      <c r="A16" s="52"/>
      <c r="B16" s="32"/>
      <c r="C16" s="106"/>
      <c r="F16" s="183"/>
      <c r="G16" s="63"/>
      <c r="H16" s="128"/>
      <c r="J16" s="35"/>
      <c r="K16" s="35"/>
      <c r="L16" s="35"/>
      <c r="M16" s="35"/>
      <c r="N16" s="35"/>
      <c r="O16" s="35"/>
      <c r="P16" s="35"/>
      <c r="Q16" s="35"/>
      <c r="R16" s="35"/>
      <c r="S16" s="35"/>
    </row>
    <row r="17" spans="1:19" s="2" customFormat="1" ht="30" customHeight="1">
      <c r="A17" s="51"/>
      <c r="B17" s="115"/>
      <c r="C17" s="107" t="s">
        <v>177</v>
      </c>
      <c r="D17" s="47"/>
      <c r="E17" s="48"/>
      <c r="F17" s="182"/>
      <c r="G17" s="35"/>
      <c r="H17" s="127"/>
      <c r="J17" s="35"/>
      <c r="K17" s="35"/>
      <c r="L17" s="35"/>
      <c r="M17" s="35"/>
      <c r="N17" s="35"/>
      <c r="O17" s="35"/>
      <c r="P17" s="35"/>
      <c r="Q17" s="35"/>
      <c r="R17" s="35"/>
      <c r="S17" s="35"/>
    </row>
    <row r="18" spans="1:19" s="14" customFormat="1" ht="15" customHeight="1">
      <c r="A18" s="52"/>
      <c r="B18" s="25"/>
      <c r="C18" s="339" t="s">
        <v>336</v>
      </c>
      <c r="D18" s="354" t="s">
        <v>638</v>
      </c>
      <c r="E18" s="334" t="s">
        <v>307</v>
      </c>
      <c r="F18" s="329" t="s">
        <v>293</v>
      </c>
      <c r="G18" s="348" t="s">
        <v>212</v>
      </c>
      <c r="H18" s="348" t="s">
        <v>623</v>
      </c>
      <c r="I18" s="351" t="s">
        <v>624</v>
      </c>
      <c r="J18" s="376" t="s">
        <v>377</v>
      </c>
      <c r="K18" s="372" t="s">
        <v>378</v>
      </c>
      <c r="L18" s="372" t="s">
        <v>379</v>
      </c>
      <c r="M18" s="372" t="s">
        <v>380</v>
      </c>
      <c r="N18" s="372" t="s">
        <v>381</v>
      </c>
      <c r="O18" s="372" t="s">
        <v>382</v>
      </c>
      <c r="P18" s="372" t="s">
        <v>383</v>
      </c>
      <c r="Q18" s="372" t="s">
        <v>384</v>
      </c>
      <c r="R18" s="372" t="s">
        <v>385</v>
      </c>
      <c r="S18" s="372" t="s">
        <v>386</v>
      </c>
    </row>
    <row r="19" spans="1:19" s="14" customFormat="1" ht="15" customHeight="1" thickBot="1">
      <c r="A19" s="52"/>
      <c r="B19" s="25"/>
      <c r="C19" s="382"/>
      <c r="D19" s="355"/>
      <c r="E19" s="334"/>
      <c r="F19" s="330"/>
      <c r="G19" s="349"/>
      <c r="H19" s="360"/>
      <c r="I19" s="352"/>
      <c r="J19" s="377"/>
      <c r="K19" s="372"/>
      <c r="L19" s="372"/>
      <c r="M19" s="372"/>
      <c r="N19" s="372"/>
      <c r="O19" s="372"/>
      <c r="P19" s="372"/>
      <c r="Q19" s="372"/>
      <c r="R19" s="372"/>
      <c r="S19" s="372"/>
    </row>
    <row r="20" spans="1:19" s="14" customFormat="1" ht="36" customHeight="1">
      <c r="A20" s="52"/>
      <c r="B20" s="25"/>
      <c r="C20" s="105" t="s">
        <v>335</v>
      </c>
      <c r="D20" s="239" t="s">
        <v>280</v>
      </c>
      <c r="E20" s="246" t="s">
        <v>227</v>
      </c>
      <c r="F20" s="241" t="s">
        <v>548</v>
      </c>
      <c r="G20" s="247"/>
      <c r="H20" s="248"/>
      <c r="I20" s="249" t="s">
        <v>647</v>
      </c>
      <c r="J20" s="245"/>
      <c r="K20" s="245"/>
      <c r="L20" s="245"/>
      <c r="M20" s="245"/>
      <c r="N20" s="245"/>
      <c r="O20" s="245"/>
      <c r="P20" s="245"/>
      <c r="Q20" s="245"/>
      <c r="R20" s="245"/>
      <c r="S20" s="245"/>
    </row>
    <row r="21" spans="1:19" s="14" customFormat="1" ht="36" customHeight="1">
      <c r="A21" s="52"/>
      <c r="B21" s="25"/>
      <c r="C21" s="402" t="s">
        <v>234</v>
      </c>
      <c r="D21" s="383" t="s">
        <v>294</v>
      </c>
      <c r="E21" s="16" t="s">
        <v>497</v>
      </c>
      <c r="F21" s="194" t="s">
        <v>549</v>
      </c>
      <c r="G21" s="90"/>
      <c r="H21" s="167"/>
      <c r="I21" s="87" t="s">
        <v>239</v>
      </c>
      <c r="J21" s="154"/>
      <c r="K21" s="38" t="s">
        <v>225</v>
      </c>
      <c r="L21" s="40"/>
      <c r="M21" s="40"/>
      <c r="N21" s="40"/>
      <c r="O21" s="40"/>
      <c r="P21" s="40"/>
      <c r="Q21" s="40"/>
      <c r="R21" s="40"/>
      <c r="S21" s="40"/>
    </row>
    <row r="22" spans="1:19" s="14" customFormat="1" ht="55.5" customHeight="1" thickBot="1">
      <c r="A22" s="52">
        <v>1</v>
      </c>
      <c r="B22" s="25"/>
      <c r="C22" s="403"/>
      <c r="D22" s="404"/>
      <c r="E22" s="27" t="s">
        <v>358</v>
      </c>
      <c r="F22" s="194" t="s">
        <v>550</v>
      </c>
      <c r="G22" s="91"/>
      <c r="H22" s="129"/>
      <c r="I22" s="87" t="s">
        <v>267</v>
      </c>
      <c r="J22" s="40"/>
      <c r="K22" s="178" t="s">
        <v>519</v>
      </c>
      <c r="L22" s="40"/>
      <c r="M22" s="40"/>
      <c r="N22" s="40"/>
      <c r="O22" s="40"/>
      <c r="P22" s="40"/>
      <c r="Q22" s="40"/>
      <c r="R22" s="40"/>
      <c r="S22" s="40"/>
    </row>
    <row r="23" spans="1:19" s="14" customFormat="1" ht="144.75" customHeight="1">
      <c r="A23" s="52"/>
      <c r="B23" s="25"/>
      <c r="C23" s="168"/>
      <c r="D23" s="169"/>
      <c r="E23" s="117"/>
      <c r="F23" s="184"/>
      <c r="G23" s="170"/>
      <c r="H23" s="131"/>
      <c r="I23" s="118"/>
      <c r="J23" s="76"/>
      <c r="K23" s="171"/>
      <c r="L23" s="76"/>
      <c r="M23" s="76"/>
      <c r="N23" s="76"/>
      <c r="O23" s="76"/>
      <c r="P23" s="76"/>
      <c r="Q23" s="76"/>
      <c r="R23" s="76"/>
      <c r="S23" s="76"/>
    </row>
    <row r="24" spans="1:19" s="14" customFormat="1" ht="47.25" customHeight="1">
      <c r="A24" s="52"/>
      <c r="B24" s="25"/>
      <c r="C24" s="168"/>
      <c r="D24" s="169"/>
      <c r="E24" s="117"/>
      <c r="F24" s="184"/>
      <c r="G24" s="170"/>
      <c r="H24" s="131"/>
      <c r="I24" s="118"/>
      <c r="J24" s="76"/>
      <c r="K24" s="171"/>
      <c r="L24" s="76"/>
      <c r="M24" s="76"/>
      <c r="N24" s="76"/>
      <c r="O24" s="76"/>
      <c r="P24" s="76"/>
      <c r="Q24" s="76"/>
      <c r="R24" s="76"/>
      <c r="S24" s="76"/>
    </row>
    <row r="25" spans="1:19" s="9" customFormat="1" ht="8.25" customHeight="1">
      <c r="A25" s="53"/>
      <c r="B25" s="25"/>
      <c r="C25" s="108"/>
      <c r="D25" s="6"/>
      <c r="E25" s="7"/>
      <c r="F25" s="185"/>
      <c r="G25" s="64"/>
      <c r="H25" s="130"/>
      <c r="I25" s="7"/>
      <c r="J25" s="39"/>
      <c r="K25" s="39"/>
      <c r="L25" s="39"/>
      <c r="M25" s="39"/>
      <c r="N25" s="39"/>
      <c r="O25" s="39"/>
      <c r="P25" s="39"/>
      <c r="Q25" s="39"/>
      <c r="R25" s="39"/>
      <c r="S25" s="39"/>
    </row>
    <row r="26" spans="1:19" s="2" customFormat="1" ht="30" customHeight="1">
      <c r="A26" s="51"/>
      <c r="B26" s="115"/>
      <c r="C26" s="104" t="s">
        <v>178</v>
      </c>
      <c r="D26" s="3"/>
      <c r="F26" s="182"/>
      <c r="G26" s="35"/>
      <c r="H26" s="127"/>
      <c r="J26" s="35"/>
      <c r="K26" s="35"/>
      <c r="L26" s="35"/>
      <c r="M26" s="35"/>
      <c r="N26" s="35"/>
      <c r="O26" s="35"/>
      <c r="P26" s="35"/>
      <c r="Q26" s="35"/>
      <c r="R26" s="35"/>
      <c r="S26" s="35"/>
    </row>
    <row r="27" spans="1:19" s="14" customFormat="1" ht="15" customHeight="1">
      <c r="A27" s="52"/>
      <c r="B27" s="25"/>
      <c r="C27" s="333" t="s">
        <v>334</v>
      </c>
      <c r="D27" s="354" t="s">
        <v>638</v>
      </c>
      <c r="E27" s="334" t="s">
        <v>307</v>
      </c>
      <c r="F27" s="329" t="s">
        <v>293</v>
      </c>
      <c r="G27" s="348" t="s">
        <v>212</v>
      </c>
      <c r="H27" s="348" t="s">
        <v>623</v>
      </c>
      <c r="I27" s="351" t="s">
        <v>624</v>
      </c>
      <c r="J27" s="376" t="s">
        <v>377</v>
      </c>
      <c r="K27" s="372" t="s">
        <v>378</v>
      </c>
      <c r="L27" s="372" t="s">
        <v>379</v>
      </c>
      <c r="M27" s="372" t="s">
        <v>380</v>
      </c>
      <c r="N27" s="372" t="s">
        <v>381</v>
      </c>
      <c r="O27" s="372" t="s">
        <v>382</v>
      </c>
      <c r="P27" s="372" t="s">
        <v>383</v>
      </c>
      <c r="Q27" s="372" t="s">
        <v>384</v>
      </c>
      <c r="R27" s="372" t="s">
        <v>385</v>
      </c>
      <c r="S27" s="372" t="s">
        <v>386</v>
      </c>
    </row>
    <row r="28" spans="1:19" s="14" customFormat="1" ht="15" customHeight="1" thickBot="1">
      <c r="A28" s="52"/>
      <c r="B28" s="25"/>
      <c r="C28" s="334"/>
      <c r="D28" s="355"/>
      <c r="E28" s="334"/>
      <c r="F28" s="330"/>
      <c r="G28" s="349"/>
      <c r="H28" s="360"/>
      <c r="I28" s="352"/>
      <c r="J28" s="377"/>
      <c r="K28" s="372"/>
      <c r="L28" s="372"/>
      <c r="M28" s="372"/>
      <c r="N28" s="372"/>
      <c r="O28" s="372"/>
      <c r="P28" s="372"/>
      <c r="Q28" s="372"/>
      <c r="R28" s="372"/>
      <c r="S28" s="372"/>
    </row>
    <row r="29" spans="1:19" s="14" customFormat="1" ht="36" customHeight="1">
      <c r="A29" s="52"/>
      <c r="B29" s="25"/>
      <c r="C29" s="36" t="s">
        <v>215</v>
      </c>
      <c r="D29" s="160" t="s">
        <v>490</v>
      </c>
      <c r="E29" s="16" t="s">
        <v>489</v>
      </c>
      <c r="F29" s="194" t="s">
        <v>552</v>
      </c>
      <c r="G29" s="93"/>
      <c r="H29" s="86"/>
      <c r="I29" s="86" t="s">
        <v>290</v>
      </c>
      <c r="J29" s="38"/>
      <c r="K29" s="38" t="s">
        <v>225</v>
      </c>
      <c r="L29" s="38" t="s">
        <v>225</v>
      </c>
      <c r="M29" s="38"/>
      <c r="N29" s="38"/>
      <c r="O29" s="38"/>
      <c r="P29" s="38"/>
      <c r="Q29" s="38"/>
      <c r="R29" s="38"/>
      <c r="S29" s="38"/>
    </row>
    <row r="30" spans="1:19" s="14" customFormat="1" ht="36" customHeight="1">
      <c r="A30" s="52"/>
      <c r="B30" s="25"/>
      <c r="C30" s="358" t="s">
        <v>285</v>
      </c>
      <c r="D30" s="383" t="s">
        <v>313</v>
      </c>
      <c r="E30" s="27" t="s">
        <v>451</v>
      </c>
      <c r="F30" s="194" t="s">
        <v>535</v>
      </c>
      <c r="G30" s="93"/>
      <c r="H30" s="86"/>
      <c r="I30" s="86" t="s">
        <v>259</v>
      </c>
      <c r="J30" s="38" t="s">
        <v>164</v>
      </c>
      <c r="K30" s="38"/>
      <c r="L30" s="38" t="s">
        <v>164</v>
      </c>
      <c r="M30" s="38" t="s">
        <v>164</v>
      </c>
      <c r="N30" s="38" t="s">
        <v>225</v>
      </c>
      <c r="O30" s="38"/>
      <c r="P30" s="38"/>
      <c r="Q30" s="38" t="s">
        <v>225</v>
      </c>
      <c r="R30" s="38"/>
      <c r="S30" s="38"/>
    </row>
    <row r="31" spans="1:19" s="14" customFormat="1" ht="55.5" customHeight="1">
      <c r="A31" s="52"/>
      <c r="B31" s="25"/>
      <c r="C31" s="385"/>
      <c r="D31" s="384"/>
      <c r="E31" s="27" t="s">
        <v>626</v>
      </c>
      <c r="F31" s="194" t="s">
        <v>535</v>
      </c>
      <c r="G31" s="93"/>
      <c r="H31" s="86"/>
      <c r="I31" s="86" t="s">
        <v>452</v>
      </c>
      <c r="J31" s="38"/>
      <c r="K31" s="38"/>
      <c r="L31" s="38"/>
      <c r="M31" s="38"/>
      <c r="N31" s="38" t="s">
        <v>164</v>
      </c>
      <c r="O31" s="38"/>
      <c r="P31" s="38"/>
      <c r="Q31" s="38"/>
      <c r="R31" s="38"/>
      <c r="S31" s="38"/>
    </row>
    <row r="32" spans="1:19" s="14" customFormat="1" ht="55.5" customHeight="1">
      <c r="A32" s="52"/>
      <c r="B32" s="25"/>
      <c r="C32" s="60" t="s">
        <v>284</v>
      </c>
      <c r="D32" s="157" t="s">
        <v>304</v>
      </c>
      <c r="E32" s="27" t="s">
        <v>453</v>
      </c>
      <c r="F32" s="194" t="s">
        <v>553</v>
      </c>
      <c r="G32" s="93"/>
      <c r="H32" s="86"/>
      <c r="I32" s="86" t="s">
        <v>237</v>
      </c>
      <c r="J32" s="38"/>
      <c r="K32" s="38" t="s">
        <v>225</v>
      </c>
      <c r="L32" s="38"/>
      <c r="M32" s="38"/>
      <c r="N32" s="38"/>
      <c r="O32" s="38"/>
      <c r="P32" s="38"/>
      <c r="Q32" s="38"/>
      <c r="R32" s="38"/>
      <c r="S32" s="38"/>
    </row>
    <row r="33" spans="1:19" s="14" customFormat="1" ht="55.5" customHeight="1">
      <c r="A33" s="52"/>
      <c r="B33" s="25"/>
      <c r="C33" s="369" t="s">
        <v>207</v>
      </c>
      <c r="D33" s="370" t="s">
        <v>228</v>
      </c>
      <c r="E33" s="27" t="s">
        <v>454</v>
      </c>
      <c r="F33" s="194" t="s">
        <v>536</v>
      </c>
      <c r="G33" s="142"/>
      <c r="H33" s="86"/>
      <c r="I33" s="86" t="s">
        <v>241</v>
      </c>
      <c r="J33" s="38"/>
      <c r="K33" s="38" t="s">
        <v>225</v>
      </c>
      <c r="L33" s="38" t="s">
        <v>225</v>
      </c>
      <c r="M33" s="38"/>
      <c r="N33" s="38"/>
      <c r="O33" s="38"/>
      <c r="P33" s="38"/>
      <c r="Q33" s="38"/>
      <c r="R33" s="38"/>
      <c r="S33" s="38"/>
    </row>
    <row r="34" spans="1:19" s="14" customFormat="1" ht="55.5" customHeight="1">
      <c r="A34" s="52"/>
      <c r="B34" s="25"/>
      <c r="C34" s="359"/>
      <c r="D34" s="371"/>
      <c r="E34" s="27" t="s">
        <v>138</v>
      </c>
      <c r="F34" s="194" t="s">
        <v>536</v>
      </c>
      <c r="G34" s="142"/>
      <c r="H34" s="167"/>
      <c r="I34" s="86" t="s">
        <v>455</v>
      </c>
      <c r="J34" s="38" t="s">
        <v>164</v>
      </c>
      <c r="K34" s="38" t="s">
        <v>225</v>
      </c>
      <c r="L34" s="38" t="s">
        <v>164</v>
      </c>
      <c r="M34" s="38"/>
      <c r="N34" s="38"/>
      <c r="O34" s="38"/>
      <c r="P34" s="38"/>
      <c r="Q34" s="38"/>
      <c r="R34" s="38" t="s">
        <v>164</v>
      </c>
      <c r="S34" s="38"/>
    </row>
    <row r="35" spans="1:19" s="14" customFormat="1" ht="55.5" customHeight="1">
      <c r="A35" s="52">
        <v>1</v>
      </c>
      <c r="B35" s="25"/>
      <c r="C35" s="26" t="s">
        <v>208</v>
      </c>
      <c r="D35" s="161" t="s">
        <v>330</v>
      </c>
      <c r="E35" s="27" t="s">
        <v>142</v>
      </c>
      <c r="F35" s="194" t="s">
        <v>536</v>
      </c>
      <c r="G35" s="142"/>
      <c r="H35" s="166"/>
      <c r="I35" s="86" t="s">
        <v>456</v>
      </c>
      <c r="J35" s="40"/>
      <c r="K35" s="172" t="s">
        <v>492</v>
      </c>
      <c r="L35" s="40"/>
      <c r="M35" s="40"/>
      <c r="N35" s="40"/>
      <c r="O35" s="40"/>
      <c r="P35" s="173"/>
      <c r="Q35" s="40"/>
      <c r="R35" s="40"/>
      <c r="S35" s="173"/>
    </row>
    <row r="36" spans="1:19" s="14" customFormat="1" ht="55.5" customHeight="1">
      <c r="A36" s="52"/>
      <c r="B36" s="25"/>
      <c r="C36" s="345" t="s">
        <v>286</v>
      </c>
      <c r="D36" s="353" t="s">
        <v>292</v>
      </c>
      <c r="E36" s="215" t="s">
        <v>139</v>
      </c>
      <c r="F36" s="217" t="s">
        <v>546</v>
      </c>
      <c r="G36" s="219"/>
      <c r="H36" s="228"/>
      <c r="I36" s="213" t="s">
        <v>406</v>
      </c>
      <c r="J36" s="214" t="s">
        <v>226</v>
      </c>
      <c r="K36" s="214"/>
      <c r="L36" s="214"/>
      <c r="M36" s="214"/>
      <c r="N36" s="214" t="s">
        <v>226</v>
      </c>
      <c r="O36" s="214"/>
      <c r="P36" s="214"/>
      <c r="Q36" s="214"/>
      <c r="R36" s="214"/>
      <c r="S36" s="214"/>
    </row>
    <row r="37" spans="1:19" s="14" customFormat="1" ht="36" customHeight="1" thickBot="1">
      <c r="A37" s="56"/>
      <c r="C37" s="345"/>
      <c r="D37" s="353"/>
      <c r="E37" s="215" t="s">
        <v>488</v>
      </c>
      <c r="F37" s="217" t="s">
        <v>609</v>
      </c>
      <c r="G37" s="216"/>
      <c r="H37" s="228"/>
      <c r="I37" s="235" t="s">
        <v>262</v>
      </c>
      <c r="J37" s="214"/>
      <c r="K37" s="214" t="s">
        <v>226</v>
      </c>
      <c r="L37" s="214" t="s">
        <v>226</v>
      </c>
      <c r="M37" s="214"/>
      <c r="N37" s="214"/>
      <c r="O37" s="214"/>
      <c r="P37" s="214"/>
      <c r="Q37" s="214"/>
      <c r="R37" s="214"/>
      <c r="S37" s="214"/>
    </row>
    <row r="38" spans="1:19" s="21" customFormat="1" ht="8.25" customHeight="1">
      <c r="A38" s="53"/>
      <c r="B38" s="25"/>
      <c r="C38" s="108"/>
      <c r="D38" s="6"/>
      <c r="E38" s="28"/>
      <c r="F38" s="184"/>
      <c r="G38" s="65"/>
      <c r="H38" s="131"/>
      <c r="I38" s="28"/>
      <c r="J38" s="39"/>
      <c r="K38" s="39"/>
      <c r="L38" s="39"/>
      <c r="M38" s="39"/>
      <c r="N38" s="39"/>
      <c r="O38" s="39"/>
      <c r="P38" s="39"/>
      <c r="Q38" s="39"/>
      <c r="R38" s="39"/>
      <c r="S38" s="39"/>
    </row>
    <row r="39" spans="2:9" ht="30" customHeight="1">
      <c r="B39" s="115"/>
      <c r="C39" s="104" t="s">
        <v>179</v>
      </c>
      <c r="D39" s="3"/>
      <c r="E39" s="2"/>
      <c r="F39" s="186"/>
      <c r="G39" s="35"/>
      <c r="H39" s="127"/>
      <c r="I39" s="2"/>
    </row>
    <row r="40" spans="1:19" s="14" customFormat="1" ht="15" customHeight="1">
      <c r="A40" s="52"/>
      <c r="B40" s="25"/>
      <c r="C40" s="394" t="s">
        <v>338</v>
      </c>
      <c r="D40" s="354" t="s">
        <v>638</v>
      </c>
      <c r="E40" s="334" t="s">
        <v>307</v>
      </c>
      <c r="F40" s="329" t="s">
        <v>293</v>
      </c>
      <c r="G40" s="348" t="s">
        <v>212</v>
      </c>
      <c r="H40" s="348" t="s">
        <v>623</v>
      </c>
      <c r="I40" s="351" t="s">
        <v>624</v>
      </c>
      <c r="J40" s="376" t="s">
        <v>377</v>
      </c>
      <c r="K40" s="372" t="s">
        <v>378</v>
      </c>
      <c r="L40" s="372" t="s">
        <v>379</v>
      </c>
      <c r="M40" s="372" t="s">
        <v>380</v>
      </c>
      <c r="N40" s="372" t="s">
        <v>381</v>
      </c>
      <c r="O40" s="372" t="s">
        <v>382</v>
      </c>
      <c r="P40" s="372" t="s">
        <v>383</v>
      </c>
      <c r="Q40" s="372" t="s">
        <v>384</v>
      </c>
      <c r="R40" s="372" t="s">
        <v>385</v>
      </c>
      <c r="S40" s="372" t="s">
        <v>386</v>
      </c>
    </row>
    <row r="41" spans="1:19" s="14" customFormat="1" ht="15" customHeight="1" thickBot="1">
      <c r="A41" s="52"/>
      <c r="B41" s="25"/>
      <c r="C41" s="334"/>
      <c r="D41" s="355"/>
      <c r="E41" s="334"/>
      <c r="F41" s="330"/>
      <c r="G41" s="349"/>
      <c r="H41" s="360"/>
      <c r="I41" s="352"/>
      <c r="J41" s="377"/>
      <c r="K41" s="372"/>
      <c r="L41" s="372"/>
      <c r="M41" s="372"/>
      <c r="N41" s="372"/>
      <c r="O41" s="372"/>
      <c r="P41" s="372"/>
      <c r="Q41" s="372"/>
      <c r="R41" s="372"/>
      <c r="S41" s="372"/>
    </row>
    <row r="42" spans="1:19" s="14" customFormat="1" ht="36" customHeight="1">
      <c r="A42" s="52"/>
      <c r="B42" s="25"/>
      <c r="C42" s="36" t="s">
        <v>335</v>
      </c>
      <c r="D42" s="239" t="s">
        <v>280</v>
      </c>
      <c r="E42" s="246" t="s">
        <v>223</v>
      </c>
      <c r="F42" s="241" t="s">
        <v>554</v>
      </c>
      <c r="G42" s="247"/>
      <c r="H42" s="248"/>
      <c r="I42" s="249" t="s">
        <v>646</v>
      </c>
      <c r="J42" s="245"/>
      <c r="K42" s="245"/>
      <c r="L42" s="245"/>
      <c r="M42" s="245"/>
      <c r="N42" s="245"/>
      <c r="O42" s="245"/>
      <c r="P42" s="245"/>
      <c r="Q42" s="245"/>
      <c r="R42" s="245"/>
      <c r="S42" s="245"/>
    </row>
    <row r="43" spans="1:19" s="14" customFormat="1" ht="36" customHeight="1">
      <c r="A43" s="52"/>
      <c r="B43" s="25"/>
      <c r="C43" s="369" t="s">
        <v>339</v>
      </c>
      <c r="D43" s="383" t="s">
        <v>313</v>
      </c>
      <c r="E43" s="16" t="s">
        <v>224</v>
      </c>
      <c r="F43" s="194" t="s">
        <v>555</v>
      </c>
      <c r="G43" s="90"/>
      <c r="H43" s="129"/>
      <c r="I43" s="88" t="s">
        <v>259</v>
      </c>
      <c r="J43" s="38" t="s">
        <v>164</v>
      </c>
      <c r="K43" s="38"/>
      <c r="L43" s="38" t="s">
        <v>164</v>
      </c>
      <c r="M43" s="38" t="s">
        <v>164</v>
      </c>
      <c r="N43" s="38" t="s">
        <v>225</v>
      </c>
      <c r="O43" s="38"/>
      <c r="P43" s="38"/>
      <c r="Q43" s="38" t="s">
        <v>225</v>
      </c>
      <c r="R43" s="38"/>
      <c r="S43" s="38"/>
    </row>
    <row r="44" spans="1:19" s="14" customFormat="1" ht="55.5" customHeight="1">
      <c r="A44" s="52"/>
      <c r="B44" s="25"/>
      <c r="C44" s="385"/>
      <c r="D44" s="384"/>
      <c r="E44" s="27" t="s">
        <v>627</v>
      </c>
      <c r="F44" s="194" t="s">
        <v>555</v>
      </c>
      <c r="G44" s="90"/>
      <c r="H44" s="129"/>
      <c r="I44" s="86" t="s">
        <v>452</v>
      </c>
      <c r="J44" s="38"/>
      <c r="K44" s="38"/>
      <c r="L44" s="38"/>
      <c r="M44" s="38"/>
      <c r="N44" s="38" t="s">
        <v>164</v>
      </c>
      <c r="O44" s="38"/>
      <c r="P44" s="38"/>
      <c r="Q44" s="38"/>
      <c r="R44" s="38"/>
      <c r="S44" s="38"/>
    </row>
    <row r="45" spans="1:19" s="14" customFormat="1" ht="36" customHeight="1">
      <c r="A45" s="52"/>
      <c r="B45" s="25"/>
      <c r="C45" s="26" t="s">
        <v>285</v>
      </c>
      <c r="D45" s="160" t="s">
        <v>310</v>
      </c>
      <c r="E45" s="16" t="s">
        <v>140</v>
      </c>
      <c r="F45" s="194" t="s">
        <v>555</v>
      </c>
      <c r="G45" s="90"/>
      <c r="H45" s="129"/>
      <c r="I45" s="87" t="s">
        <v>405</v>
      </c>
      <c r="J45" s="38" t="s">
        <v>225</v>
      </c>
      <c r="K45" s="38"/>
      <c r="L45" s="38"/>
      <c r="M45" s="38"/>
      <c r="N45" s="38" t="s">
        <v>225</v>
      </c>
      <c r="O45" s="38"/>
      <c r="P45" s="38"/>
      <c r="Q45" s="38"/>
      <c r="R45" s="38"/>
      <c r="S45" s="38"/>
    </row>
    <row r="46" spans="1:19" s="14" customFormat="1" ht="36" customHeight="1">
      <c r="A46" s="52"/>
      <c r="B46" s="25"/>
      <c r="C46" s="45" t="s">
        <v>284</v>
      </c>
      <c r="D46" s="165" t="s">
        <v>295</v>
      </c>
      <c r="E46" s="27" t="s">
        <v>131</v>
      </c>
      <c r="F46" s="194" t="s">
        <v>556</v>
      </c>
      <c r="G46" s="90"/>
      <c r="H46" s="129"/>
      <c r="I46" s="86" t="s">
        <v>296</v>
      </c>
      <c r="J46" s="38"/>
      <c r="K46" s="38"/>
      <c r="L46" s="38"/>
      <c r="M46" s="38"/>
      <c r="N46" s="38" t="s">
        <v>225</v>
      </c>
      <c r="O46" s="38"/>
      <c r="P46" s="38"/>
      <c r="Q46" s="38"/>
      <c r="R46" s="38"/>
      <c r="S46" s="38"/>
    </row>
    <row r="47" spans="1:19" s="14" customFormat="1" ht="36" customHeight="1" thickBot="1">
      <c r="A47" s="52"/>
      <c r="B47" s="25"/>
      <c r="C47" s="34" t="s">
        <v>207</v>
      </c>
      <c r="D47" s="201" t="s">
        <v>292</v>
      </c>
      <c r="E47" s="215" t="s">
        <v>242</v>
      </c>
      <c r="F47" s="217" t="s">
        <v>557</v>
      </c>
      <c r="G47" s="216"/>
      <c r="H47" s="228"/>
      <c r="I47" s="213" t="s">
        <v>262</v>
      </c>
      <c r="J47" s="214" t="s">
        <v>226</v>
      </c>
      <c r="K47" s="214"/>
      <c r="L47" s="214" t="s">
        <v>226</v>
      </c>
      <c r="M47" s="214" t="s">
        <v>226</v>
      </c>
      <c r="N47" s="214" t="s">
        <v>226</v>
      </c>
      <c r="O47" s="214"/>
      <c r="P47" s="214"/>
      <c r="Q47" s="214" t="s">
        <v>226</v>
      </c>
      <c r="R47" s="214"/>
      <c r="S47" s="214"/>
    </row>
    <row r="48" spans="1:19" s="24" customFormat="1" ht="8.25" customHeight="1">
      <c r="A48" s="54"/>
      <c r="B48" s="25"/>
      <c r="C48" s="110"/>
      <c r="D48" s="22"/>
      <c r="E48" s="23"/>
      <c r="F48" s="187"/>
      <c r="G48" s="66"/>
      <c r="H48" s="132"/>
      <c r="I48" s="23"/>
      <c r="J48" s="39"/>
      <c r="K48" s="39"/>
      <c r="L48" s="39"/>
      <c r="M48" s="39"/>
      <c r="N48" s="39"/>
      <c r="O48" s="39"/>
      <c r="P48" s="39"/>
      <c r="Q48" s="39"/>
      <c r="R48" s="39"/>
      <c r="S48" s="39"/>
    </row>
    <row r="49" spans="1:19" s="2" customFormat="1" ht="30" customHeight="1">
      <c r="A49" s="57"/>
      <c r="B49" s="115"/>
      <c r="C49" s="104" t="s">
        <v>180</v>
      </c>
      <c r="D49" s="3"/>
      <c r="F49" s="182"/>
      <c r="G49" s="35"/>
      <c r="H49" s="127"/>
      <c r="J49" s="35"/>
      <c r="K49" s="35"/>
      <c r="L49" s="35"/>
      <c r="M49" s="35"/>
      <c r="N49" s="35"/>
      <c r="O49" s="35"/>
      <c r="P49" s="35"/>
      <c r="Q49" s="35"/>
      <c r="R49" s="35"/>
      <c r="S49" s="35"/>
    </row>
    <row r="50" spans="1:19" s="14" customFormat="1" ht="15" customHeight="1">
      <c r="A50" s="52"/>
      <c r="B50" s="25"/>
      <c r="C50" s="333" t="s">
        <v>340</v>
      </c>
      <c r="D50" s="354" t="s">
        <v>638</v>
      </c>
      <c r="E50" s="334" t="s">
        <v>307</v>
      </c>
      <c r="F50" s="329" t="s">
        <v>293</v>
      </c>
      <c r="G50" s="348" t="s">
        <v>212</v>
      </c>
      <c r="H50" s="348" t="s">
        <v>623</v>
      </c>
      <c r="I50" s="351" t="s">
        <v>624</v>
      </c>
      <c r="J50" s="376" t="s">
        <v>377</v>
      </c>
      <c r="K50" s="372" t="s">
        <v>378</v>
      </c>
      <c r="L50" s="372" t="s">
        <v>379</v>
      </c>
      <c r="M50" s="372" t="s">
        <v>380</v>
      </c>
      <c r="N50" s="372" t="s">
        <v>381</v>
      </c>
      <c r="O50" s="372" t="s">
        <v>382</v>
      </c>
      <c r="P50" s="372" t="s">
        <v>383</v>
      </c>
      <c r="Q50" s="372" t="s">
        <v>384</v>
      </c>
      <c r="R50" s="372" t="s">
        <v>385</v>
      </c>
      <c r="S50" s="372" t="s">
        <v>386</v>
      </c>
    </row>
    <row r="51" spans="1:19" s="14" customFormat="1" ht="15" customHeight="1" thickBot="1">
      <c r="A51" s="52"/>
      <c r="B51" s="25"/>
      <c r="C51" s="334"/>
      <c r="D51" s="355"/>
      <c r="E51" s="334"/>
      <c r="F51" s="330"/>
      <c r="G51" s="349"/>
      <c r="H51" s="360"/>
      <c r="I51" s="352"/>
      <c r="J51" s="377"/>
      <c r="K51" s="372"/>
      <c r="L51" s="372"/>
      <c r="M51" s="372"/>
      <c r="N51" s="372"/>
      <c r="O51" s="372"/>
      <c r="P51" s="372"/>
      <c r="Q51" s="372"/>
      <c r="R51" s="372"/>
      <c r="S51" s="372"/>
    </row>
    <row r="52" spans="1:19" s="14" customFormat="1" ht="55.5" customHeight="1">
      <c r="A52" s="52"/>
      <c r="B52" s="25"/>
      <c r="C52" s="36" t="s">
        <v>335</v>
      </c>
      <c r="D52" s="239" t="s">
        <v>280</v>
      </c>
      <c r="E52" s="246" t="s">
        <v>498</v>
      </c>
      <c r="F52" s="241" t="s">
        <v>558</v>
      </c>
      <c r="G52" s="247"/>
      <c r="H52" s="248"/>
      <c r="I52" s="249" t="s">
        <v>128</v>
      </c>
      <c r="J52" s="245"/>
      <c r="K52" s="245"/>
      <c r="L52" s="245"/>
      <c r="M52" s="245"/>
      <c r="N52" s="245"/>
      <c r="O52" s="245"/>
      <c r="P52" s="245"/>
      <c r="Q52" s="245"/>
      <c r="R52" s="245"/>
      <c r="S52" s="245"/>
    </row>
    <row r="53" spans="1:19" s="14" customFormat="1" ht="36" customHeight="1">
      <c r="A53" s="52"/>
      <c r="B53" s="25"/>
      <c r="C53" s="36" t="s">
        <v>322</v>
      </c>
      <c r="D53" s="159" t="s">
        <v>318</v>
      </c>
      <c r="E53" s="16" t="s">
        <v>240</v>
      </c>
      <c r="F53" s="194" t="s">
        <v>537</v>
      </c>
      <c r="G53" s="90"/>
      <c r="H53" s="129"/>
      <c r="I53" s="88" t="s">
        <v>290</v>
      </c>
      <c r="J53" s="38"/>
      <c r="K53" s="38" t="s">
        <v>225</v>
      </c>
      <c r="L53" s="38" t="s">
        <v>225</v>
      </c>
      <c r="M53" s="38"/>
      <c r="N53" s="38"/>
      <c r="O53" s="38"/>
      <c r="P53" s="38"/>
      <c r="Q53" s="38"/>
      <c r="R53" s="38"/>
      <c r="S53" s="38"/>
    </row>
    <row r="54" spans="1:19" s="14" customFormat="1" ht="36" customHeight="1">
      <c r="A54" s="52"/>
      <c r="B54" s="25"/>
      <c r="C54" s="358" t="s">
        <v>285</v>
      </c>
      <c r="D54" s="383" t="s">
        <v>313</v>
      </c>
      <c r="E54" s="16" t="s">
        <v>269</v>
      </c>
      <c r="F54" s="194" t="s">
        <v>537</v>
      </c>
      <c r="G54" s="90"/>
      <c r="H54" s="129"/>
      <c r="I54" s="88" t="s">
        <v>259</v>
      </c>
      <c r="J54" s="38" t="s">
        <v>164</v>
      </c>
      <c r="K54" s="38"/>
      <c r="L54" s="38" t="s">
        <v>164</v>
      </c>
      <c r="M54" s="38" t="s">
        <v>164</v>
      </c>
      <c r="N54" s="38" t="s">
        <v>225</v>
      </c>
      <c r="O54" s="38"/>
      <c r="P54" s="38"/>
      <c r="Q54" s="38" t="s">
        <v>225</v>
      </c>
      <c r="R54" s="38"/>
      <c r="S54" s="38"/>
    </row>
    <row r="55" spans="1:19" s="14" customFormat="1" ht="55.5" customHeight="1">
      <c r="A55" s="52"/>
      <c r="B55" s="25"/>
      <c r="C55" s="385"/>
      <c r="D55" s="384"/>
      <c r="E55" s="27" t="s">
        <v>626</v>
      </c>
      <c r="F55" s="194" t="s">
        <v>537</v>
      </c>
      <c r="G55" s="90"/>
      <c r="H55" s="129"/>
      <c r="I55" s="86" t="s">
        <v>452</v>
      </c>
      <c r="J55" s="38"/>
      <c r="K55" s="38"/>
      <c r="L55" s="38"/>
      <c r="M55" s="38"/>
      <c r="N55" s="38" t="s">
        <v>164</v>
      </c>
      <c r="O55" s="38"/>
      <c r="P55" s="38"/>
      <c r="Q55" s="38"/>
      <c r="R55" s="38"/>
      <c r="S55" s="38"/>
    </row>
    <row r="56" spans="1:19" s="14" customFormat="1" ht="55.5" customHeight="1">
      <c r="A56" s="52"/>
      <c r="B56" s="25"/>
      <c r="C56" s="26" t="s">
        <v>284</v>
      </c>
      <c r="D56" s="157" t="s">
        <v>304</v>
      </c>
      <c r="E56" s="16" t="s">
        <v>333</v>
      </c>
      <c r="F56" s="194" t="s">
        <v>537</v>
      </c>
      <c r="G56" s="90"/>
      <c r="H56" s="129"/>
      <c r="I56" s="86" t="s">
        <v>237</v>
      </c>
      <c r="J56" s="38"/>
      <c r="K56" s="38" t="s">
        <v>225</v>
      </c>
      <c r="L56" s="38"/>
      <c r="M56" s="38"/>
      <c r="N56" s="38"/>
      <c r="O56" s="38"/>
      <c r="P56" s="38"/>
      <c r="Q56" s="38"/>
      <c r="R56" s="38"/>
      <c r="S56" s="38"/>
    </row>
    <row r="57" spans="1:19" s="14" customFormat="1" ht="55.5" customHeight="1">
      <c r="A57" s="52"/>
      <c r="B57" s="25"/>
      <c r="C57" s="386" t="s">
        <v>207</v>
      </c>
      <c r="D57" s="409" t="s">
        <v>228</v>
      </c>
      <c r="E57" s="27" t="s">
        <v>457</v>
      </c>
      <c r="F57" s="194" t="s">
        <v>537</v>
      </c>
      <c r="G57" s="142"/>
      <c r="H57" s="86"/>
      <c r="I57" s="86" t="s">
        <v>241</v>
      </c>
      <c r="J57" s="38"/>
      <c r="K57" s="38" t="s">
        <v>225</v>
      </c>
      <c r="L57" s="38" t="s">
        <v>225</v>
      </c>
      <c r="M57" s="38"/>
      <c r="N57" s="38"/>
      <c r="O57" s="38"/>
      <c r="P57" s="38"/>
      <c r="Q57" s="38"/>
      <c r="R57" s="38"/>
      <c r="S57" s="38"/>
    </row>
    <row r="58" spans="1:19" s="14" customFormat="1" ht="55.5" customHeight="1">
      <c r="A58" s="52"/>
      <c r="B58" s="25"/>
      <c r="C58" s="387"/>
      <c r="D58" s="410"/>
      <c r="E58" s="27" t="s">
        <v>138</v>
      </c>
      <c r="F58" s="194" t="s">
        <v>537</v>
      </c>
      <c r="G58" s="142"/>
      <c r="H58" s="86"/>
      <c r="I58" s="86" t="s">
        <v>455</v>
      </c>
      <c r="J58" s="38" t="s">
        <v>164</v>
      </c>
      <c r="K58" s="38" t="s">
        <v>225</v>
      </c>
      <c r="L58" s="38" t="s">
        <v>164</v>
      </c>
      <c r="M58" s="38"/>
      <c r="N58" s="38"/>
      <c r="O58" s="38"/>
      <c r="P58" s="38"/>
      <c r="Q58" s="38"/>
      <c r="R58" s="38" t="s">
        <v>164</v>
      </c>
      <c r="S58" s="38"/>
    </row>
    <row r="59" spans="1:19" s="14" customFormat="1" ht="55.5" customHeight="1">
      <c r="A59" s="52">
        <v>1</v>
      </c>
      <c r="B59" s="25"/>
      <c r="C59" s="26" t="s">
        <v>208</v>
      </c>
      <c r="D59" s="161" t="s">
        <v>330</v>
      </c>
      <c r="E59" s="27" t="s">
        <v>142</v>
      </c>
      <c r="F59" s="194" t="s">
        <v>537</v>
      </c>
      <c r="G59" s="142"/>
      <c r="H59" s="166"/>
      <c r="I59" s="86" t="s">
        <v>456</v>
      </c>
      <c r="J59" s="40"/>
      <c r="K59" s="172" t="s">
        <v>491</v>
      </c>
      <c r="L59" s="40"/>
      <c r="M59" s="40"/>
      <c r="N59" s="40"/>
      <c r="O59" s="40"/>
      <c r="P59" s="173"/>
      <c r="Q59" s="40"/>
      <c r="R59" s="40"/>
      <c r="S59" s="173"/>
    </row>
    <row r="60" spans="1:19" s="14" customFormat="1" ht="55.5" customHeight="1">
      <c r="A60" s="52"/>
      <c r="B60" s="25"/>
      <c r="C60" s="345" t="s">
        <v>286</v>
      </c>
      <c r="D60" s="353" t="s">
        <v>292</v>
      </c>
      <c r="E60" s="238" t="s">
        <v>137</v>
      </c>
      <c r="F60" s="217" t="s">
        <v>546</v>
      </c>
      <c r="G60" s="219"/>
      <c r="H60" s="228"/>
      <c r="I60" s="213" t="s">
        <v>406</v>
      </c>
      <c r="J60" s="214" t="s">
        <v>226</v>
      </c>
      <c r="K60" s="214"/>
      <c r="L60" s="214"/>
      <c r="M60" s="214"/>
      <c r="N60" s="214" t="s">
        <v>226</v>
      </c>
      <c r="O60" s="214"/>
      <c r="P60" s="214"/>
      <c r="Q60" s="214"/>
      <c r="R60" s="214"/>
      <c r="S60" s="214"/>
    </row>
    <row r="61" spans="1:19" s="14" customFormat="1" ht="36" customHeight="1" thickBot="1">
      <c r="A61" s="56"/>
      <c r="B61" s="25"/>
      <c r="C61" s="345"/>
      <c r="D61" s="353"/>
      <c r="E61" s="215" t="s">
        <v>499</v>
      </c>
      <c r="F61" s="217" t="s">
        <v>610</v>
      </c>
      <c r="G61" s="216"/>
      <c r="H61" s="228"/>
      <c r="I61" s="213" t="s">
        <v>262</v>
      </c>
      <c r="J61" s="214"/>
      <c r="K61" s="214" t="s">
        <v>226</v>
      </c>
      <c r="L61" s="214" t="s">
        <v>226</v>
      </c>
      <c r="M61" s="214"/>
      <c r="N61" s="214"/>
      <c r="O61" s="214"/>
      <c r="P61" s="214"/>
      <c r="Q61" s="214"/>
      <c r="R61" s="214"/>
      <c r="S61" s="214"/>
    </row>
    <row r="62" spans="1:19" s="14" customFormat="1" ht="8.25" customHeight="1">
      <c r="A62" s="52"/>
      <c r="B62" s="25"/>
      <c r="C62" s="106"/>
      <c r="D62" s="17"/>
      <c r="E62" s="43"/>
      <c r="F62" s="188"/>
      <c r="G62" s="67"/>
      <c r="H62" s="133"/>
      <c r="I62" s="43"/>
      <c r="J62" s="35"/>
      <c r="K62" s="35"/>
      <c r="L62" s="35"/>
      <c r="M62" s="35"/>
      <c r="N62" s="35"/>
      <c r="O62" s="35"/>
      <c r="P62" s="35"/>
      <c r="Q62" s="35"/>
      <c r="R62" s="35"/>
      <c r="S62" s="35"/>
    </row>
    <row r="63" spans="1:19" s="61" customFormat="1" ht="30" customHeight="1">
      <c r="A63" s="57"/>
      <c r="B63" s="115"/>
      <c r="C63" s="104" t="s">
        <v>487</v>
      </c>
      <c r="D63" s="3"/>
      <c r="E63" s="2"/>
      <c r="F63" s="186"/>
      <c r="G63" s="35"/>
      <c r="H63" s="127"/>
      <c r="I63" s="2"/>
      <c r="J63" s="35"/>
      <c r="K63" s="35"/>
      <c r="L63" s="35"/>
      <c r="M63" s="35"/>
      <c r="N63" s="35"/>
      <c r="O63" s="35"/>
      <c r="P63" s="35"/>
      <c r="Q63" s="35"/>
      <c r="R63" s="35"/>
      <c r="S63" s="35"/>
    </row>
    <row r="64" spans="1:19" s="14" customFormat="1" ht="15" customHeight="1">
      <c r="A64" s="52"/>
      <c r="B64" s="25"/>
      <c r="C64" s="394" t="s">
        <v>338</v>
      </c>
      <c r="D64" s="354" t="s">
        <v>638</v>
      </c>
      <c r="E64" s="334" t="s">
        <v>307</v>
      </c>
      <c r="F64" s="329" t="s">
        <v>293</v>
      </c>
      <c r="G64" s="348" t="s">
        <v>212</v>
      </c>
      <c r="H64" s="348" t="s">
        <v>623</v>
      </c>
      <c r="I64" s="351" t="s">
        <v>624</v>
      </c>
      <c r="J64" s="376" t="s">
        <v>377</v>
      </c>
      <c r="K64" s="372" t="s">
        <v>378</v>
      </c>
      <c r="L64" s="372" t="s">
        <v>379</v>
      </c>
      <c r="M64" s="372" t="s">
        <v>380</v>
      </c>
      <c r="N64" s="372" t="s">
        <v>381</v>
      </c>
      <c r="O64" s="372" t="s">
        <v>382</v>
      </c>
      <c r="P64" s="372" t="s">
        <v>383</v>
      </c>
      <c r="Q64" s="372" t="s">
        <v>384</v>
      </c>
      <c r="R64" s="372" t="s">
        <v>385</v>
      </c>
      <c r="S64" s="372" t="s">
        <v>386</v>
      </c>
    </row>
    <row r="65" spans="1:19" s="14" customFormat="1" ht="15" customHeight="1" thickBot="1">
      <c r="A65" s="52"/>
      <c r="B65" s="25"/>
      <c r="C65" s="334"/>
      <c r="D65" s="355"/>
      <c r="E65" s="334"/>
      <c r="F65" s="330"/>
      <c r="G65" s="349"/>
      <c r="H65" s="360"/>
      <c r="I65" s="352"/>
      <c r="J65" s="377"/>
      <c r="K65" s="372"/>
      <c r="L65" s="372"/>
      <c r="M65" s="372"/>
      <c r="N65" s="372"/>
      <c r="O65" s="372"/>
      <c r="P65" s="372"/>
      <c r="Q65" s="372"/>
      <c r="R65" s="372"/>
      <c r="S65" s="372"/>
    </row>
    <row r="66" spans="1:19" s="14" customFormat="1" ht="36" customHeight="1">
      <c r="A66" s="52"/>
      <c r="B66" s="25"/>
      <c r="C66" s="36" t="s">
        <v>335</v>
      </c>
      <c r="D66" s="239" t="s">
        <v>280</v>
      </c>
      <c r="E66" s="240" t="s">
        <v>500</v>
      </c>
      <c r="F66" s="241" t="s">
        <v>560</v>
      </c>
      <c r="G66" s="250"/>
      <c r="H66" s="251"/>
      <c r="I66" s="251" t="s">
        <v>646</v>
      </c>
      <c r="J66" s="245"/>
      <c r="K66" s="245"/>
      <c r="L66" s="245"/>
      <c r="M66" s="245"/>
      <c r="N66" s="245"/>
      <c r="O66" s="245"/>
      <c r="P66" s="245"/>
      <c r="Q66" s="245"/>
      <c r="R66" s="245"/>
      <c r="S66" s="245"/>
    </row>
    <row r="67" spans="1:19" s="14" customFormat="1" ht="36" customHeight="1">
      <c r="A67" s="52"/>
      <c r="B67" s="25"/>
      <c r="C67" s="369" t="s">
        <v>222</v>
      </c>
      <c r="D67" s="383" t="s">
        <v>313</v>
      </c>
      <c r="E67" s="27" t="s">
        <v>224</v>
      </c>
      <c r="F67" s="194" t="s">
        <v>538</v>
      </c>
      <c r="G67" s="93"/>
      <c r="H67" s="86"/>
      <c r="I67" s="86" t="s">
        <v>259</v>
      </c>
      <c r="J67" s="38" t="s">
        <v>164</v>
      </c>
      <c r="K67" s="38"/>
      <c r="L67" s="38" t="s">
        <v>164</v>
      </c>
      <c r="M67" s="38" t="s">
        <v>164</v>
      </c>
      <c r="N67" s="38" t="s">
        <v>225</v>
      </c>
      <c r="O67" s="38"/>
      <c r="P67" s="38"/>
      <c r="Q67" s="38" t="s">
        <v>225</v>
      </c>
      <c r="R67" s="38"/>
      <c r="S67" s="38"/>
    </row>
    <row r="68" spans="1:19" s="14" customFormat="1" ht="55.5" customHeight="1">
      <c r="A68" s="52"/>
      <c r="B68" s="25"/>
      <c r="C68" s="385"/>
      <c r="D68" s="384"/>
      <c r="E68" s="27" t="s">
        <v>627</v>
      </c>
      <c r="F68" s="194" t="s">
        <v>538</v>
      </c>
      <c r="G68" s="93"/>
      <c r="H68" s="86"/>
      <c r="I68" s="86" t="s">
        <v>452</v>
      </c>
      <c r="J68" s="38"/>
      <c r="K68" s="38"/>
      <c r="L68" s="38"/>
      <c r="M68" s="38"/>
      <c r="N68" s="38" t="s">
        <v>164</v>
      </c>
      <c r="O68" s="38"/>
      <c r="P68" s="38"/>
      <c r="Q68" s="38"/>
      <c r="R68" s="38"/>
      <c r="S68" s="38"/>
    </row>
    <row r="69" spans="1:19" s="14" customFormat="1" ht="36" customHeight="1">
      <c r="A69" s="52"/>
      <c r="B69" s="25"/>
      <c r="C69" s="26" t="s">
        <v>285</v>
      </c>
      <c r="D69" s="160" t="s">
        <v>310</v>
      </c>
      <c r="E69" s="27" t="s">
        <v>140</v>
      </c>
      <c r="F69" s="194" t="s">
        <v>538</v>
      </c>
      <c r="G69" s="93"/>
      <c r="H69" s="86"/>
      <c r="I69" s="86" t="s">
        <v>458</v>
      </c>
      <c r="J69" s="38" t="s">
        <v>225</v>
      </c>
      <c r="K69" s="38"/>
      <c r="L69" s="38"/>
      <c r="M69" s="38"/>
      <c r="N69" s="38" t="s">
        <v>225</v>
      </c>
      <c r="O69" s="38"/>
      <c r="P69" s="38"/>
      <c r="Q69" s="38"/>
      <c r="R69" s="38"/>
      <c r="S69" s="38"/>
    </row>
    <row r="70" spans="1:19" s="14" customFormat="1" ht="36" customHeight="1">
      <c r="A70" s="52"/>
      <c r="B70" s="25"/>
      <c r="C70" s="45" t="s">
        <v>284</v>
      </c>
      <c r="D70" s="165" t="s">
        <v>295</v>
      </c>
      <c r="E70" s="27" t="s">
        <v>131</v>
      </c>
      <c r="F70" s="194" t="s">
        <v>538</v>
      </c>
      <c r="G70" s="93"/>
      <c r="H70" s="129"/>
      <c r="I70" s="86" t="s">
        <v>296</v>
      </c>
      <c r="J70" s="38"/>
      <c r="K70" s="38"/>
      <c r="L70" s="38"/>
      <c r="M70" s="38"/>
      <c r="N70" s="38" t="s">
        <v>225</v>
      </c>
      <c r="O70" s="38"/>
      <c r="P70" s="38"/>
      <c r="Q70" s="38"/>
      <c r="R70" s="38"/>
      <c r="S70" s="38"/>
    </row>
    <row r="71" spans="1:19" s="14" customFormat="1" ht="36" customHeight="1" thickBot="1">
      <c r="A71" s="52"/>
      <c r="B71" s="25"/>
      <c r="C71" s="34" t="s">
        <v>207</v>
      </c>
      <c r="D71" s="201" t="s">
        <v>292</v>
      </c>
      <c r="E71" s="215" t="s">
        <v>242</v>
      </c>
      <c r="F71" s="217" t="s">
        <v>559</v>
      </c>
      <c r="G71" s="216"/>
      <c r="H71" s="228"/>
      <c r="I71" s="235" t="s">
        <v>262</v>
      </c>
      <c r="J71" s="214" t="s">
        <v>226</v>
      </c>
      <c r="K71" s="214"/>
      <c r="L71" s="214" t="s">
        <v>226</v>
      </c>
      <c r="M71" s="214" t="s">
        <v>226</v>
      </c>
      <c r="N71" s="214" t="s">
        <v>226</v>
      </c>
      <c r="O71" s="214"/>
      <c r="P71" s="214"/>
      <c r="Q71" s="214" t="s">
        <v>226</v>
      </c>
      <c r="R71" s="214"/>
      <c r="S71" s="214"/>
    </row>
    <row r="72" spans="2:6" ht="8.25" customHeight="1">
      <c r="B72" s="25"/>
      <c r="F72" s="189"/>
    </row>
    <row r="73" spans="2:9" ht="25.5" customHeight="1">
      <c r="B73" s="115"/>
      <c r="C73" s="104" t="s">
        <v>501</v>
      </c>
      <c r="D73" s="3"/>
      <c r="E73" s="2"/>
      <c r="F73" s="182"/>
      <c r="G73" s="35"/>
      <c r="H73" s="127"/>
      <c r="I73" s="2"/>
    </row>
    <row r="74" spans="1:19" s="14" customFormat="1" ht="15" customHeight="1">
      <c r="A74" s="52"/>
      <c r="B74" s="25"/>
      <c r="C74" s="394" t="s">
        <v>336</v>
      </c>
      <c r="D74" s="354" t="s">
        <v>638</v>
      </c>
      <c r="E74" s="334" t="s">
        <v>307</v>
      </c>
      <c r="F74" s="329" t="s">
        <v>293</v>
      </c>
      <c r="G74" s="348" t="s">
        <v>212</v>
      </c>
      <c r="H74" s="348" t="s">
        <v>623</v>
      </c>
      <c r="I74" s="351" t="s">
        <v>624</v>
      </c>
      <c r="J74" s="376" t="s">
        <v>377</v>
      </c>
      <c r="K74" s="372" t="s">
        <v>378</v>
      </c>
      <c r="L74" s="372" t="s">
        <v>379</v>
      </c>
      <c r="M74" s="372" t="s">
        <v>380</v>
      </c>
      <c r="N74" s="372" t="s">
        <v>381</v>
      </c>
      <c r="O74" s="372" t="s">
        <v>382</v>
      </c>
      <c r="P74" s="372" t="s">
        <v>383</v>
      </c>
      <c r="Q74" s="372" t="s">
        <v>384</v>
      </c>
      <c r="R74" s="372" t="s">
        <v>385</v>
      </c>
      <c r="S74" s="372" t="s">
        <v>386</v>
      </c>
    </row>
    <row r="75" spans="1:19" s="14" customFormat="1" ht="15" customHeight="1" thickBot="1">
      <c r="A75" s="52"/>
      <c r="B75" s="25"/>
      <c r="C75" s="334"/>
      <c r="D75" s="355"/>
      <c r="E75" s="334"/>
      <c r="F75" s="330"/>
      <c r="G75" s="349"/>
      <c r="H75" s="360"/>
      <c r="I75" s="352"/>
      <c r="J75" s="377"/>
      <c r="K75" s="372"/>
      <c r="L75" s="372"/>
      <c r="M75" s="372"/>
      <c r="N75" s="372"/>
      <c r="O75" s="372"/>
      <c r="P75" s="372"/>
      <c r="Q75" s="372"/>
      <c r="R75" s="372"/>
      <c r="S75" s="372"/>
    </row>
    <row r="76" spans="1:19" s="14" customFormat="1" ht="79.5" customHeight="1">
      <c r="A76" s="52"/>
      <c r="B76" s="25"/>
      <c r="C76" s="36" t="s">
        <v>335</v>
      </c>
      <c r="D76" s="239" t="s">
        <v>280</v>
      </c>
      <c r="E76" s="240" t="s">
        <v>502</v>
      </c>
      <c r="F76" s="241" t="s">
        <v>160</v>
      </c>
      <c r="G76" s="247"/>
      <c r="H76" s="248"/>
      <c r="I76" s="251" t="s">
        <v>648</v>
      </c>
      <c r="J76" s="245" t="s">
        <v>376</v>
      </c>
      <c r="K76" s="245" t="s">
        <v>376</v>
      </c>
      <c r="L76" s="245" t="s">
        <v>376</v>
      </c>
      <c r="M76" s="245" t="s">
        <v>376</v>
      </c>
      <c r="N76" s="245"/>
      <c r="O76" s="245"/>
      <c r="P76" s="245"/>
      <c r="Q76" s="245" t="s">
        <v>376</v>
      </c>
      <c r="R76" s="245" t="s">
        <v>376</v>
      </c>
      <c r="S76" s="245"/>
    </row>
    <row r="77" spans="1:19" s="14" customFormat="1" ht="36" customHeight="1">
      <c r="A77" s="52"/>
      <c r="B77" s="25"/>
      <c r="C77" s="36" t="s">
        <v>337</v>
      </c>
      <c r="D77" s="160" t="s">
        <v>311</v>
      </c>
      <c r="E77" s="16" t="s">
        <v>243</v>
      </c>
      <c r="F77" s="194" t="s">
        <v>161</v>
      </c>
      <c r="G77" s="90"/>
      <c r="H77" s="129"/>
      <c r="I77" s="88" t="s">
        <v>290</v>
      </c>
      <c r="J77" s="38"/>
      <c r="K77" s="38" t="s">
        <v>225</v>
      </c>
      <c r="L77" s="38" t="s">
        <v>225</v>
      </c>
      <c r="M77" s="38"/>
      <c r="N77" s="38"/>
      <c r="O77" s="38"/>
      <c r="P77" s="38"/>
      <c r="Q77" s="38"/>
      <c r="R77" s="38"/>
      <c r="S77" s="38"/>
    </row>
    <row r="78" spans="1:19" s="14" customFormat="1" ht="36" customHeight="1">
      <c r="A78" s="52"/>
      <c r="B78" s="25"/>
      <c r="C78" s="36" t="s">
        <v>285</v>
      </c>
      <c r="D78" s="160" t="s">
        <v>312</v>
      </c>
      <c r="E78" s="27" t="s">
        <v>633</v>
      </c>
      <c r="F78" s="194" t="s">
        <v>161</v>
      </c>
      <c r="G78" s="90"/>
      <c r="H78" s="129"/>
      <c r="I78" s="86" t="s">
        <v>459</v>
      </c>
      <c r="J78" s="38"/>
      <c r="K78" s="38" t="s">
        <v>225</v>
      </c>
      <c r="L78" s="38"/>
      <c r="M78" s="38"/>
      <c r="N78" s="38"/>
      <c r="O78" s="38"/>
      <c r="P78" s="38"/>
      <c r="Q78" s="38"/>
      <c r="R78" s="38" t="s">
        <v>164</v>
      </c>
      <c r="S78" s="38"/>
    </row>
    <row r="79" spans="1:19" s="14" customFormat="1" ht="36" customHeight="1">
      <c r="A79" s="52"/>
      <c r="B79" s="25"/>
      <c r="C79" s="36" t="s">
        <v>342</v>
      </c>
      <c r="D79" s="160" t="s">
        <v>313</v>
      </c>
      <c r="E79" s="27" t="s">
        <v>270</v>
      </c>
      <c r="F79" s="194" t="s">
        <v>161</v>
      </c>
      <c r="G79" s="90"/>
      <c r="H79" s="129"/>
      <c r="I79" s="86" t="s">
        <v>460</v>
      </c>
      <c r="J79" s="38" t="s">
        <v>164</v>
      </c>
      <c r="K79" s="38"/>
      <c r="L79" s="38" t="s">
        <v>164</v>
      </c>
      <c r="M79" s="38" t="s">
        <v>164</v>
      </c>
      <c r="N79" s="40" t="s">
        <v>225</v>
      </c>
      <c r="O79" s="38"/>
      <c r="P79" s="38"/>
      <c r="Q79" s="38" t="s">
        <v>225</v>
      </c>
      <c r="R79" s="38"/>
      <c r="S79" s="38"/>
    </row>
    <row r="80" spans="1:19" s="14" customFormat="1" ht="36" customHeight="1">
      <c r="A80" s="52"/>
      <c r="B80" s="25"/>
      <c r="C80" s="26" t="s">
        <v>207</v>
      </c>
      <c r="D80" s="160" t="s">
        <v>314</v>
      </c>
      <c r="E80" s="27" t="s">
        <v>634</v>
      </c>
      <c r="F80" s="194" t="s">
        <v>533</v>
      </c>
      <c r="G80" s="90"/>
      <c r="H80" s="129"/>
      <c r="I80" s="86" t="s">
        <v>459</v>
      </c>
      <c r="J80" s="38"/>
      <c r="K80" s="38" t="s">
        <v>164</v>
      </c>
      <c r="L80" s="38"/>
      <c r="M80" s="38"/>
      <c r="N80" s="38"/>
      <c r="O80" s="38"/>
      <c r="P80" s="38"/>
      <c r="Q80" s="38"/>
      <c r="R80" s="38"/>
      <c r="S80" s="38"/>
    </row>
    <row r="81" spans="1:19" s="14" customFormat="1" ht="36" customHeight="1">
      <c r="A81" s="52"/>
      <c r="B81" s="25"/>
      <c r="C81" s="26" t="s">
        <v>208</v>
      </c>
      <c r="D81" s="160" t="s">
        <v>316</v>
      </c>
      <c r="E81" s="27" t="s">
        <v>132</v>
      </c>
      <c r="F81" s="194" t="s">
        <v>533</v>
      </c>
      <c r="G81" s="90"/>
      <c r="H81" s="129"/>
      <c r="I81" s="86" t="s">
        <v>460</v>
      </c>
      <c r="J81" s="38"/>
      <c r="K81" s="38"/>
      <c r="L81" s="38"/>
      <c r="M81" s="38"/>
      <c r="N81" s="40" t="s">
        <v>164</v>
      </c>
      <c r="O81" s="38"/>
      <c r="P81" s="38"/>
      <c r="Q81" s="38"/>
      <c r="R81" s="38"/>
      <c r="S81" s="38"/>
    </row>
    <row r="82" spans="1:19" s="14" customFormat="1" ht="36" customHeight="1">
      <c r="A82" s="52"/>
      <c r="B82" s="25"/>
      <c r="C82" s="26" t="s">
        <v>286</v>
      </c>
      <c r="D82" s="161" t="s">
        <v>295</v>
      </c>
      <c r="E82" s="27" t="s">
        <v>641</v>
      </c>
      <c r="F82" s="194" t="s">
        <v>161</v>
      </c>
      <c r="G82" s="90"/>
      <c r="H82" s="129"/>
      <c r="I82" s="87" t="s">
        <v>296</v>
      </c>
      <c r="J82" s="38"/>
      <c r="K82" s="38"/>
      <c r="L82" s="38"/>
      <c r="M82" s="38"/>
      <c r="N82" s="40" t="s">
        <v>225</v>
      </c>
      <c r="O82" s="38"/>
      <c r="P82" s="38"/>
      <c r="Q82" s="38"/>
      <c r="R82" s="38"/>
      <c r="S82" s="38"/>
    </row>
    <row r="83" spans="1:19" s="14" customFormat="1" ht="55.5" customHeight="1">
      <c r="A83" s="52">
        <v>1</v>
      </c>
      <c r="B83" s="25"/>
      <c r="C83" s="26" t="s">
        <v>329</v>
      </c>
      <c r="D83" s="161" t="s">
        <v>330</v>
      </c>
      <c r="E83" s="27" t="s">
        <v>143</v>
      </c>
      <c r="F83" s="194" t="s">
        <v>162</v>
      </c>
      <c r="G83" s="90"/>
      <c r="H83" s="166"/>
      <c r="I83" s="86" t="s">
        <v>328</v>
      </c>
      <c r="J83" s="172" t="s">
        <v>491</v>
      </c>
      <c r="K83" s="172" t="s">
        <v>491</v>
      </c>
      <c r="L83" s="172" t="s">
        <v>491</v>
      </c>
      <c r="M83" s="172" t="s">
        <v>491</v>
      </c>
      <c r="N83" s="40"/>
      <c r="O83" s="40"/>
      <c r="P83" s="173"/>
      <c r="Q83" s="172" t="s">
        <v>491</v>
      </c>
      <c r="R83" s="172" t="s">
        <v>491</v>
      </c>
      <c r="S83" s="173"/>
    </row>
    <row r="84" spans="1:19" s="14" customFormat="1" ht="36" customHeight="1">
      <c r="A84" s="52"/>
      <c r="B84" s="25"/>
      <c r="C84" s="345" t="s">
        <v>210</v>
      </c>
      <c r="D84" s="353" t="s">
        <v>292</v>
      </c>
      <c r="E84" s="215" t="s">
        <v>635</v>
      </c>
      <c r="F84" s="217" t="s">
        <v>561</v>
      </c>
      <c r="G84" s="219"/>
      <c r="H84" s="228"/>
      <c r="I84" s="213" t="s">
        <v>262</v>
      </c>
      <c r="J84" s="214" t="s">
        <v>521</v>
      </c>
      <c r="K84" s="214" t="s">
        <v>521</v>
      </c>
      <c r="L84" s="214" t="s">
        <v>521</v>
      </c>
      <c r="M84" s="214" t="s">
        <v>521</v>
      </c>
      <c r="N84" s="236"/>
      <c r="O84" s="214"/>
      <c r="P84" s="214"/>
      <c r="Q84" s="214" t="s">
        <v>521</v>
      </c>
      <c r="R84" s="214" t="s">
        <v>521</v>
      </c>
      <c r="S84" s="214"/>
    </row>
    <row r="85" spans="1:19" s="14" customFormat="1" ht="36" customHeight="1">
      <c r="A85" s="52"/>
      <c r="B85" s="25"/>
      <c r="C85" s="345"/>
      <c r="D85" s="353"/>
      <c r="E85" s="215" t="s">
        <v>244</v>
      </c>
      <c r="F85" s="217" t="s">
        <v>562</v>
      </c>
      <c r="G85" s="219"/>
      <c r="H85" s="228"/>
      <c r="I85" s="213" t="s">
        <v>245</v>
      </c>
      <c r="J85" s="214"/>
      <c r="K85" s="214" t="s">
        <v>521</v>
      </c>
      <c r="L85" s="214" t="s">
        <v>521</v>
      </c>
      <c r="M85" s="214"/>
      <c r="N85" s="214"/>
      <c r="O85" s="214"/>
      <c r="P85" s="214"/>
      <c r="Q85" s="214"/>
      <c r="R85" s="214"/>
      <c r="S85" s="214"/>
    </row>
    <row r="86" spans="1:19" s="14" customFormat="1" ht="55.5" customHeight="1">
      <c r="A86" s="52"/>
      <c r="B86" s="25"/>
      <c r="C86" s="345"/>
      <c r="D86" s="353"/>
      <c r="E86" s="215" t="s">
        <v>503</v>
      </c>
      <c r="F86" s="217" t="s">
        <v>562</v>
      </c>
      <c r="G86" s="219"/>
      <c r="H86" s="237"/>
      <c r="I86" s="235" t="s">
        <v>514</v>
      </c>
      <c r="J86" s="214"/>
      <c r="K86" s="214" t="s">
        <v>521</v>
      </c>
      <c r="L86" s="214"/>
      <c r="M86" s="214"/>
      <c r="N86" s="236"/>
      <c r="O86" s="214"/>
      <c r="P86" s="214"/>
      <c r="Q86" s="214"/>
      <c r="R86" s="214"/>
      <c r="S86" s="214"/>
    </row>
    <row r="87" spans="1:19" s="14" customFormat="1" ht="55.5" customHeight="1">
      <c r="A87" s="52"/>
      <c r="B87" s="25"/>
      <c r="C87" s="345"/>
      <c r="D87" s="353"/>
      <c r="E87" s="215" t="s">
        <v>504</v>
      </c>
      <c r="F87" s="217" t="s">
        <v>563</v>
      </c>
      <c r="G87" s="219"/>
      <c r="H87" s="228"/>
      <c r="I87" s="235" t="s">
        <v>515</v>
      </c>
      <c r="J87" s="214"/>
      <c r="K87" s="214" t="s">
        <v>521</v>
      </c>
      <c r="L87" s="214"/>
      <c r="M87" s="214"/>
      <c r="N87" s="214"/>
      <c r="O87" s="214"/>
      <c r="P87" s="214"/>
      <c r="Q87" s="214"/>
      <c r="R87" s="214"/>
      <c r="S87" s="214"/>
    </row>
    <row r="88" spans="1:19" s="14" customFormat="1" ht="36" customHeight="1">
      <c r="A88" s="52"/>
      <c r="B88" s="25"/>
      <c r="C88" s="345"/>
      <c r="D88" s="353"/>
      <c r="E88" s="215" t="s">
        <v>246</v>
      </c>
      <c r="F88" s="217" t="s">
        <v>563</v>
      </c>
      <c r="G88" s="219"/>
      <c r="H88" s="228"/>
      <c r="I88" s="235" t="s">
        <v>262</v>
      </c>
      <c r="J88" s="214" t="s">
        <v>521</v>
      </c>
      <c r="K88" s="214"/>
      <c r="L88" s="214" t="s">
        <v>521</v>
      </c>
      <c r="M88" s="214" t="s">
        <v>521</v>
      </c>
      <c r="N88" s="214" t="s">
        <v>521</v>
      </c>
      <c r="O88" s="214"/>
      <c r="P88" s="214"/>
      <c r="Q88" s="214" t="s">
        <v>521</v>
      </c>
      <c r="R88" s="214"/>
      <c r="S88" s="214"/>
    </row>
    <row r="89" spans="1:19" s="14" customFormat="1" ht="36" customHeight="1">
      <c r="A89" s="52"/>
      <c r="B89" s="25"/>
      <c r="C89" s="345"/>
      <c r="D89" s="353"/>
      <c r="E89" s="215" t="s">
        <v>150</v>
      </c>
      <c r="F89" s="217" t="s">
        <v>563</v>
      </c>
      <c r="G89" s="219"/>
      <c r="H89" s="228"/>
      <c r="I89" s="235" t="s">
        <v>216</v>
      </c>
      <c r="J89" s="214"/>
      <c r="K89" s="214" t="s">
        <v>521</v>
      </c>
      <c r="L89" s="214"/>
      <c r="M89" s="214"/>
      <c r="N89" s="214"/>
      <c r="O89" s="214"/>
      <c r="P89" s="214"/>
      <c r="Q89" s="214"/>
      <c r="R89" s="214"/>
      <c r="S89" s="214"/>
    </row>
    <row r="90" spans="1:19" s="14" customFormat="1" ht="36" customHeight="1">
      <c r="A90" s="52"/>
      <c r="B90" s="25"/>
      <c r="C90" s="345"/>
      <c r="D90" s="353"/>
      <c r="E90" s="215" t="s">
        <v>359</v>
      </c>
      <c r="F90" s="217" t="s">
        <v>563</v>
      </c>
      <c r="G90" s="219"/>
      <c r="H90" s="228"/>
      <c r="I90" s="235" t="s">
        <v>216</v>
      </c>
      <c r="J90" s="214"/>
      <c r="K90" s="214"/>
      <c r="L90" s="214"/>
      <c r="M90" s="214"/>
      <c r="N90" s="214" t="s">
        <v>521</v>
      </c>
      <c r="O90" s="214"/>
      <c r="P90" s="214"/>
      <c r="Q90" s="214"/>
      <c r="R90" s="214"/>
      <c r="S90" s="214"/>
    </row>
    <row r="91" spans="1:19" s="14" customFormat="1" ht="55.5" customHeight="1">
      <c r="A91" s="52">
        <v>1</v>
      </c>
      <c r="B91" s="25"/>
      <c r="C91" s="345"/>
      <c r="D91" s="353"/>
      <c r="E91" s="215" t="s">
        <v>361</v>
      </c>
      <c r="F91" s="217" t="s">
        <v>564</v>
      </c>
      <c r="G91" s="219"/>
      <c r="H91" s="228"/>
      <c r="I91" s="213" t="s">
        <v>362</v>
      </c>
      <c r="J91" s="226" t="s">
        <v>522</v>
      </c>
      <c r="K91" s="226" t="s">
        <v>522</v>
      </c>
      <c r="L91" s="226" t="s">
        <v>522</v>
      </c>
      <c r="M91" s="226" t="s">
        <v>522</v>
      </c>
      <c r="N91" s="231"/>
      <c r="O91" s="231"/>
      <c r="P91" s="231"/>
      <c r="Q91" s="226" t="s">
        <v>522</v>
      </c>
      <c r="R91" s="226" t="s">
        <v>522</v>
      </c>
      <c r="S91" s="231"/>
    </row>
    <row r="92" spans="1:19" s="14" customFormat="1" ht="55.5" customHeight="1" thickBot="1">
      <c r="A92" s="52">
        <v>1</v>
      </c>
      <c r="B92" s="25"/>
      <c r="C92" s="345"/>
      <c r="D92" s="353"/>
      <c r="E92" s="215" t="s">
        <v>360</v>
      </c>
      <c r="F92" s="217" t="s">
        <v>565</v>
      </c>
      <c r="G92" s="216"/>
      <c r="H92" s="228"/>
      <c r="I92" s="213" t="s">
        <v>216</v>
      </c>
      <c r="J92" s="214"/>
      <c r="K92" s="214"/>
      <c r="L92" s="214"/>
      <c r="M92" s="214"/>
      <c r="N92" s="214"/>
      <c r="O92" s="214"/>
      <c r="P92" s="214"/>
      <c r="Q92" s="214"/>
      <c r="R92" s="214"/>
      <c r="S92" s="226" t="s">
        <v>523</v>
      </c>
    </row>
    <row r="93" spans="1:19" s="24" customFormat="1" ht="8.25" customHeight="1">
      <c r="A93" s="54"/>
      <c r="B93" s="25"/>
      <c r="C93" s="110"/>
      <c r="D93" s="22"/>
      <c r="E93" s="23"/>
      <c r="F93" s="187"/>
      <c r="G93" s="66"/>
      <c r="H93" s="132"/>
      <c r="I93" s="23"/>
      <c r="J93" s="39"/>
      <c r="K93" s="39"/>
      <c r="L93" s="39"/>
      <c r="M93" s="39"/>
      <c r="N93" s="39"/>
      <c r="O93" s="39"/>
      <c r="P93" s="39"/>
      <c r="Q93" s="39"/>
      <c r="R93" s="39"/>
      <c r="S93" s="39"/>
    </row>
    <row r="94" spans="2:9" ht="25.5" customHeight="1">
      <c r="B94" s="115"/>
      <c r="C94" s="104" t="s">
        <v>505</v>
      </c>
      <c r="D94" s="3"/>
      <c r="E94" s="2"/>
      <c r="F94" s="182"/>
      <c r="G94" s="35"/>
      <c r="H94" s="127"/>
      <c r="I94" s="2"/>
    </row>
    <row r="95" spans="1:19" s="14" customFormat="1" ht="15" customHeight="1">
      <c r="A95" s="52"/>
      <c r="B95" s="25"/>
      <c r="C95" s="338" t="s">
        <v>343</v>
      </c>
      <c r="D95" s="354" t="s">
        <v>638</v>
      </c>
      <c r="E95" s="334" t="s">
        <v>307</v>
      </c>
      <c r="F95" s="329" t="s">
        <v>293</v>
      </c>
      <c r="G95" s="348" t="s">
        <v>212</v>
      </c>
      <c r="H95" s="348" t="s">
        <v>623</v>
      </c>
      <c r="I95" s="351" t="s">
        <v>624</v>
      </c>
      <c r="J95" s="376" t="s">
        <v>377</v>
      </c>
      <c r="K95" s="372" t="s">
        <v>378</v>
      </c>
      <c r="L95" s="372" t="s">
        <v>379</v>
      </c>
      <c r="M95" s="372" t="s">
        <v>380</v>
      </c>
      <c r="N95" s="372" t="s">
        <v>381</v>
      </c>
      <c r="O95" s="372" t="s">
        <v>382</v>
      </c>
      <c r="P95" s="372" t="s">
        <v>383</v>
      </c>
      <c r="Q95" s="372" t="s">
        <v>384</v>
      </c>
      <c r="R95" s="372" t="s">
        <v>385</v>
      </c>
      <c r="S95" s="372" t="s">
        <v>386</v>
      </c>
    </row>
    <row r="96" spans="1:19" s="14" customFormat="1" ht="15" customHeight="1" thickBot="1">
      <c r="A96" s="52"/>
      <c r="B96" s="25"/>
      <c r="C96" s="382"/>
      <c r="D96" s="355"/>
      <c r="E96" s="334"/>
      <c r="F96" s="330"/>
      <c r="G96" s="349"/>
      <c r="H96" s="360"/>
      <c r="I96" s="352"/>
      <c r="J96" s="377"/>
      <c r="K96" s="372"/>
      <c r="L96" s="372"/>
      <c r="M96" s="372"/>
      <c r="N96" s="372"/>
      <c r="O96" s="372"/>
      <c r="P96" s="372"/>
      <c r="Q96" s="372"/>
      <c r="R96" s="372"/>
      <c r="S96" s="372"/>
    </row>
    <row r="97" spans="1:19" s="14" customFormat="1" ht="66" customHeight="1">
      <c r="A97" s="52"/>
      <c r="B97" s="25"/>
      <c r="C97" s="105" t="s">
        <v>335</v>
      </c>
      <c r="D97" s="239" t="s">
        <v>280</v>
      </c>
      <c r="E97" s="246" t="s">
        <v>506</v>
      </c>
      <c r="F97" s="241" t="s">
        <v>566</v>
      </c>
      <c r="G97" s="247"/>
      <c r="H97" s="248"/>
      <c r="I97" s="251" t="s">
        <v>657</v>
      </c>
      <c r="J97" s="252"/>
      <c r="K97" s="245" t="s">
        <v>376</v>
      </c>
      <c r="L97" s="252"/>
      <c r="M97" s="252"/>
      <c r="N97" s="245"/>
      <c r="O97" s="245"/>
      <c r="P97" s="245"/>
      <c r="Q97" s="252"/>
      <c r="R97" s="252"/>
      <c r="S97" s="245"/>
    </row>
    <row r="98" spans="1:19" s="14" customFormat="1" ht="36" customHeight="1" thickBot="1">
      <c r="A98" s="52"/>
      <c r="B98" s="25"/>
      <c r="C98" s="112" t="s">
        <v>297</v>
      </c>
      <c r="D98" s="164" t="s">
        <v>317</v>
      </c>
      <c r="E98" s="27" t="s">
        <v>363</v>
      </c>
      <c r="F98" s="194" t="s">
        <v>567</v>
      </c>
      <c r="G98" s="91"/>
      <c r="H98" s="129"/>
      <c r="I98" s="86" t="s">
        <v>206</v>
      </c>
      <c r="J98" s="38"/>
      <c r="K98" s="38" t="s">
        <v>376</v>
      </c>
      <c r="L98" s="38"/>
      <c r="M98" s="38"/>
      <c r="N98" s="38"/>
      <c r="O98" s="38"/>
      <c r="P98" s="38"/>
      <c r="Q98" s="38"/>
      <c r="R98" s="38"/>
      <c r="S98" s="38"/>
    </row>
    <row r="99" spans="1:19" s="24" customFormat="1" ht="8.25" customHeight="1">
      <c r="A99" s="54"/>
      <c r="B99" s="25"/>
      <c r="C99" s="110"/>
      <c r="D99" s="22"/>
      <c r="E99" s="23"/>
      <c r="F99" s="187"/>
      <c r="G99" s="66"/>
      <c r="H99" s="132"/>
      <c r="I99" s="23"/>
      <c r="J99" s="39"/>
      <c r="K99" s="39"/>
      <c r="L99" s="39"/>
      <c r="M99" s="39"/>
      <c r="N99" s="39"/>
      <c r="O99" s="39"/>
      <c r="P99" s="39"/>
      <c r="Q99" s="39"/>
      <c r="R99" s="39"/>
      <c r="S99" s="39"/>
    </row>
    <row r="100" spans="2:9" ht="30" customHeight="1">
      <c r="B100" s="115"/>
      <c r="C100" s="104" t="s">
        <v>181</v>
      </c>
      <c r="D100" s="3"/>
      <c r="E100" s="2"/>
      <c r="F100" s="182"/>
      <c r="G100" s="35"/>
      <c r="H100" s="127"/>
      <c r="I100" s="2"/>
    </row>
    <row r="101" spans="1:19" s="14" customFormat="1" ht="15" customHeight="1">
      <c r="A101" s="52"/>
      <c r="B101" s="25"/>
      <c r="C101" s="333" t="s">
        <v>348</v>
      </c>
      <c r="D101" s="354" t="s">
        <v>638</v>
      </c>
      <c r="E101" s="334" t="s">
        <v>307</v>
      </c>
      <c r="F101" s="329" t="s">
        <v>293</v>
      </c>
      <c r="G101" s="348" t="s">
        <v>212</v>
      </c>
      <c r="H101" s="348" t="s">
        <v>623</v>
      </c>
      <c r="I101" s="351" t="s">
        <v>624</v>
      </c>
      <c r="J101" s="376" t="s">
        <v>377</v>
      </c>
      <c r="K101" s="372" t="s">
        <v>378</v>
      </c>
      <c r="L101" s="372" t="s">
        <v>379</v>
      </c>
      <c r="M101" s="372" t="s">
        <v>380</v>
      </c>
      <c r="N101" s="372" t="s">
        <v>381</v>
      </c>
      <c r="O101" s="372" t="s">
        <v>382</v>
      </c>
      <c r="P101" s="372" t="s">
        <v>383</v>
      </c>
      <c r="Q101" s="372" t="s">
        <v>384</v>
      </c>
      <c r="R101" s="372" t="s">
        <v>385</v>
      </c>
      <c r="S101" s="372" t="s">
        <v>386</v>
      </c>
    </row>
    <row r="102" spans="1:19" s="14" customFormat="1" ht="15" customHeight="1" thickBot="1">
      <c r="A102" s="52"/>
      <c r="B102" s="25"/>
      <c r="C102" s="334"/>
      <c r="D102" s="355"/>
      <c r="E102" s="334"/>
      <c r="F102" s="330"/>
      <c r="G102" s="349"/>
      <c r="H102" s="360"/>
      <c r="I102" s="352"/>
      <c r="J102" s="377"/>
      <c r="K102" s="372"/>
      <c r="L102" s="372"/>
      <c r="M102" s="372"/>
      <c r="N102" s="372"/>
      <c r="O102" s="372"/>
      <c r="P102" s="372"/>
      <c r="Q102" s="372"/>
      <c r="R102" s="372"/>
      <c r="S102" s="372"/>
    </row>
    <row r="103" spans="1:19" s="14" customFormat="1" ht="36" customHeight="1">
      <c r="A103" s="52"/>
      <c r="B103" s="25"/>
      <c r="C103" s="36" t="s">
        <v>346</v>
      </c>
      <c r="D103" s="160" t="s">
        <v>490</v>
      </c>
      <c r="E103" s="16" t="s">
        <v>248</v>
      </c>
      <c r="F103" s="194" t="s">
        <v>569</v>
      </c>
      <c r="G103" s="92"/>
      <c r="H103" s="129"/>
      <c r="I103" s="87" t="s">
        <v>291</v>
      </c>
      <c r="J103" s="38"/>
      <c r="K103" s="38" t="s">
        <v>524</v>
      </c>
      <c r="L103" s="38" t="s">
        <v>524</v>
      </c>
      <c r="M103" s="38"/>
      <c r="N103" s="38"/>
      <c r="O103" s="38"/>
      <c r="P103" s="38"/>
      <c r="Q103" s="38"/>
      <c r="R103" s="38"/>
      <c r="S103" s="38"/>
    </row>
    <row r="104" spans="1:19" s="14" customFormat="1" ht="36" customHeight="1">
      <c r="A104" s="52"/>
      <c r="B104" s="25"/>
      <c r="C104" s="358" t="s">
        <v>285</v>
      </c>
      <c r="D104" s="383" t="s">
        <v>313</v>
      </c>
      <c r="E104" s="16" t="s">
        <v>269</v>
      </c>
      <c r="F104" s="194" t="s">
        <v>570</v>
      </c>
      <c r="G104" s="90"/>
      <c r="H104" s="129"/>
      <c r="I104" s="88" t="s">
        <v>259</v>
      </c>
      <c r="J104" s="38" t="s">
        <v>524</v>
      </c>
      <c r="K104" s="38"/>
      <c r="L104" s="38" t="s">
        <v>524</v>
      </c>
      <c r="M104" s="38" t="s">
        <v>524</v>
      </c>
      <c r="N104" s="38" t="s">
        <v>225</v>
      </c>
      <c r="O104" s="38"/>
      <c r="P104" s="38"/>
      <c r="Q104" s="38" t="s">
        <v>225</v>
      </c>
      <c r="R104" s="38"/>
      <c r="S104" s="38"/>
    </row>
    <row r="105" spans="1:19" s="14" customFormat="1" ht="59.25" customHeight="1">
      <c r="A105" s="52"/>
      <c r="B105" s="25"/>
      <c r="C105" s="385"/>
      <c r="D105" s="384"/>
      <c r="E105" s="27" t="s">
        <v>626</v>
      </c>
      <c r="F105" s="194" t="s">
        <v>570</v>
      </c>
      <c r="G105" s="90"/>
      <c r="H105" s="129"/>
      <c r="I105" s="86" t="s">
        <v>452</v>
      </c>
      <c r="J105" s="38"/>
      <c r="K105" s="38"/>
      <c r="L105" s="38"/>
      <c r="M105" s="38"/>
      <c r="N105" s="38" t="s">
        <v>524</v>
      </c>
      <c r="O105" s="38"/>
      <c r="P105" s="38"/>
      <c r="Q105" s="38"/>
      <c r="R105" s="38"/>
      <c r="S105" s="38"/>
    </row>
    <row r="106" spans="1:19" s="14" customFormat="1" ht="55.5" customHeight="1">
      <c r="A106" s="52"/>
      <c r="B106" s="25"/>
      <c r="C106" s="26" t="s">
        <v>284</v>
      </c>
      <c r="D106" s="157" t="s">
        <v>304</v>
      </c>
      <c r="E106" s="16" t="s">
        <v>333</v>
      </c>
      <c r="F106" s="194" t="s">
        <v>533</v>
      </c>
      <c r="G106" s="90"/>
      <c r="H106" s="129"/>
      <c r="I106" s="86" t="s">
        <v>237</v>
      </c>
      <c r="J106" s="38"/>
      <c r="K106" s="38" t="s">
        <v>225</v>
      </c>
      <c r="L106" s="38"/>
      <c r="M106" s="38"/>
      <c r="N106" s="38"/>
      <c r="O106" s="38"/>
      <c r="P106" s="38"/>
      <c r="Q106" s="38"/>
      <c r="R106" s="38"/>
      <c r="S106" s="38"/>
    </row>
    <row r="107" spans="1:19" s="14" customFormat="1" ht="55.5" customHeight="1">
      <c r="A107" s="52"/>
      <c r="B107" s="25"/>
      <c r="C107" s="369" t="s">
        <v>323</v>
      </c>
      <c r="D107" s="370" t="s">
        <v>228</v>
      </c>
      <c r="E107" s="27" t="s">
        <v>461</v>
      </c>
      <c r="F107" s="194" t="s">
        <v>570</v>
      </c>
      <c r="G107" s="94"/>
      <c r="H107" s="129"/>
      <c r="I107" s="86" t="s">
        <v>241</v>
      </c>
      <c r="J107" s="38"/>
      <c r="K107" s="38" t="s">
        <v>225</v>
      </c>
      <c r="L107" s="38" t="s">
        <v>225</v>
      </c>
      <c r="M107" s="38"/>
      <c r="N107" s="38"/>
      <c r="O107" s="38"/>
      <c r="P107" s="38"/>
      <c r="Q107" s="38"/>
      <c r="R107" s="38"/>
      <c r="S107" s="38"/>
    </row>
    <row r="108" spans="1:19" s="14" customFormat="1" ht="55.5" customHeight="1">
      <c r="A108" s="52"/>
      <c r="B108" s="25"/>
      <c r="C108" s="359"/>
      <c r="D108" s="371"/>
      <c r="E108" s="27" t="s">
        <v>138</v>
      </c>
      <c r="F108" s="194" t="s">
        <v>570</v>
      </c>
      <c r="G108" s="94"/>
      <c r="H108" s="129"/>
      <c r="I108" s="86" t="s">
        <v>455</v>
      </c>
      <c r="J108" s="38" t="s">
        <v>524</v>
      </c>
      <c r="K108" s="38" t="s">
        <v>225</v>
      </c>
      <c r="L108" s="38" t="s">
        <v>524</v>
      </c>
      <c r="M108" s="38"/>
      <c r="N108" s="38"/>
      <c r="O108" s="38"/>
      <c r="P108" s="38"/>
      <c r="Q108" s="38"/>
      <c r="R108" s="38" t="s">
        <v>524</v>
      </c>
      <c r="S108" s="38"/>
    </row>
    <row r="109" spans="1:19" s="14" customFormat="1" ht="55.5" customHeight="1">
      <c r="A109" s="52">
        <v>1</v>
      </c>
      <c r="B109" s="25"/>
      <c r="C109" s="26" t="s">
        <v>208</v>
      </c>
      <c r="D109" s="161" t="s">
        <v>330</v>
      </c>
      <c r="E109" s="27" t="s">
        <v>142</v>
      </c>
      <c r="F109" s="194" t="s">
        <v>570</v>
      </c>
      <c r="G109" s="94"/>
      <c r="H109" s="166"/>
      <c r="I109" s="86" t="s">
        <v>407</v>
      </c>
      <c r="J109" s="40"/>
      <c r="K109" s="172" t="s">
        <v>491</v>
      </c>
      <c r="L109" s="40"/>
      <c r="M109" s="40"/>
      <c r="N109" s="40"/>
      <c r="O109" s="40"/>
      <c r="P109" s="173"/>
      <c r="Q109" s="40"/>
      <c r="R109" s="40"/>
      <c r="S109" s="173"/>
    </row>
    <row r="110" spans="1:19" s="14" customFormat="1" ht="55.5" customHeight="1" thickBot="1">
      <c r="A110" s="52"/>
      <c r="B110" s="25"/>
      <c r="C110" s="345" t="s">
        <v>286</v>
      </c>
      <c r="D110" s="201" t="s">
        <v>292</v>
      </c>
      <c r="E110" s="215" t="s">
        <v>137</v>
      </c>
      <c r="F110" s="217" t="s">
        <v>568</v>
      </c>
      <c r="G110" s="216"/>
      <c r="H110" s="228"/>
      <c r="I110" s="213" t="s">
        <v>408</v>
      </c>
      <c r="J110" s="214" t="s">
        <v>521</v>
      </c>
      <c r="K110" s="214"/>
      <c r="L110" s="214"/>
      <c r="M110" s="214"/>
      <c r="N110" s="214" t="s">
        <v>521</v>
      </c>
      <c r="O110" s="214"/>
      <c r="P110" s="214"/>
      <c r="Q110" s="214"/>
      <c r="R110" s="214"/>
      <c r="S110" s="214"/>
    </row>
    <row r="111" spans="1:19" s="24" customFormat="1" ht="8.25" customHeight="1">
      <c r="A111" s="54"/>
      <c r="B111" s="25"/>
      <c r="C111" s="110"/>
      <c r="D111" s="22"/>
      <c r="E111" s="23"/>
      <c r="F111" s="187"/>
      <c r="G111" s="66"/>
      <c r="H111" s="132"/>
      <c r="I111" s="23"/>
      <c r="J111" s="39"/>
      <c r="K111" s="39"/>
      <c r="L111" s="39"/>
      <c r="M111" s="39"/>
      <c r="N111" s="39"/>
      <c r="O111" s="39"/>
      <c r="P111" s="39"/>
      <c r="Q111" s="39"/>
      <c r="R111" s="39"/>
      <c r="S111" s="39"/>
    </row>
    <row r="112" spans="2:9" ht="30" customHeight="1">
      <c r="B112" s="115"/>
      <c r="C112" s="104" t="s">
        <v>183</v>
      </c>
      <c r="D112" s="3"/>
      <c r="E112" s="2"/>
      <c r="F112" s="186"/>
      <c r="G112" s="35"/>
      <c r="H112" s="127"/>
      <c r="I112" s="2"/>
    </row>
    <row r="113" spans="1:19" s="14" customFormat="1" ht="15" customHeight="1">
      <c r="A113" s="52"/>
      <c r="B113" s="25"/>
      <c r="C113" s="394" t="s">
        <v>348</v>
      </c>
      <c r="D113" s="354" t="s">
        <v>638</v>
      </c>
      <c r="E113" s="334" t="s">
        <v>307</v>
      </c>
      <c r="F113" s="329" t="s">
        <v>293</v>
      </c>
      <c r="G113" s="348" t="s">
        <v>212</v>
      </c>
      <c r="H113" s="348" t="s">
        <v>623</v>
      </c>
      <c r="I113" s="351" t="s">
        <v>624</v>
      </c>
      <c r="J113" s="376" t="s">
        <v>377</v>
      </c>
      <c r="K113" s="372" t="s">
        <v>378</v>
      </c>
      <c r="L113" s="372" t="s">
        <v>379</v>
      </c>
      <c r="M113" s="372" t="s">
        <v>380</v>
      </c>
      <c r="N113" s="372" t="s">
        <v>381</v>
      </c>
      <c r="O113" s="372" t="s">
        <v>382</v>
      </c>
      <c r="P113" s="372" t="s">
        <v>383</v>
      </c>
      <c r="Q113" s="372" t="s">
        <v>384</v>
      </c>
      <c r="R113" s="372" t="s">
        <v>385</v>
      </c>
      <c r="S113" s="372" t="s">
        <v>386</v>
      </c>
    </row>
    <row r="114" spans="1:19" s="14" customFormat="1" ht="15" customHeight="1" thickBot="1">
      <c r="A114" s="52"/>
      <c r="B114" s="25"/>
      <c r="C114" s="334"/>
      <c r="D114" s="355"/>
      <c r="E114" s="334"/>
      <c r="F114" s="330"/>
      <c r="G114" s="349"/>
      <c r="H114" s="360"/>
      <c r="I114" s="352"/>
      <c r="J114" s="377"/>
      <c r="K114" s="372"/>
      <c r="L114" s="372"/>
      <c r="M114" s="372"/>
      <c r="N114" s="372"/>
      <c r="O114" s="372"/>
      <c r="P114" s="372"/>
      <c r="Q114" s="372"/>
      <c r="R114" s="372"/>
      <c r="S114" s="372"/>
    </row>
    <row r="115" spans="1:19" s="14" customFormat="1" ht="36" customHeight="1">
      <c r="A115" s="52"/>
      <c r="B115" s="25"/>
      <c r="C115" s="36" t="s">
        <v>335</v>
      </c>
      <c r="D115" s="239" t="s">
        <v>280</v>
      </c>
      <c r="E115" s="246" t="s">
        <v>364</v>
      </c>
      <c r="F115" s="241" t="s">
        <v>540</v>
      </c>
      <c r="G115" s="247"/>
      <c r="H115" s="248"/>
      <c r="I115" s="249" t="s">
        <v>646</v>
      </c>
      <c r="J115" s="245"/>
      <c r="K115" s="245"/>
      <c r="L115" s="245"/>
      <c r="M115" s="245"/>
      <c r="N115" s="245"/>
      <c r="O115" s="245"/>
      <c r="P115" s="245"/>
      <c r="Q115" s="245"/>
      <c r="R115" s="245"/>
      <c r="S115" s="245"/>
    </row>
    <row r="116" spans="1:19" s="14" customFormat="1" ht="36" customHeight="1">
      <c r="A116" s="52"/>
      <c r="B116" s="25"/>
      <c r="C116" s="369" t="s">
        <v>349</v>
      </c>
      <c r="D116" s="383" t="s">
        <v>313</v>
      </c>
      <c r="E116" s="16" t="s">
        <v>224</v>
      </c>
      <c r="F116" s="194" t="s">
        <v>571</v>
      </c>
      <c r="G116" s="90"/>
      <c r="H116" s="129"/>
      <c r="I116" s="88" t="s">
        <v>259</v>
      </c>
      <c r="J116" s="38" t="s">
        <v>524</v>
      </c>
      <c r="K116" s="38"/>
      <c r="L116" s="38" t="s">
        <v>524</v>
      </c>
      <c r="M116" s="38" t="s">
        <v>524</v>
      </c>
      <c r="N116" s="38" t="s">
        <v>225</v>
      </c>
      <c r="O116" s="38"/>
      <c r="P116" s="38"/>
      <c r="Q116" s="38" t="s">
        <v>225</v>
      </c>
      <c r="R116" s="38"/>
      <c r="S116" s="38"/>
    </row>
    <row r="117" spans="1:19" s="14" customFormat="1" ht="60.75" customHeight="1">
      <c r="A117" s="52"/>
      <c r="B117" s="25"/>
      <c r="C117" s="385"/>
      <c r="D117" s="384"/>
      <c r="E117" s="27" t="s">
        <v>627</v>
      </c>
      <c r="F117" s="194" t="s">
        <v>571</v>
      </c>
      <c r="G117" s="93"/>
      <c r="H117" s="86"/>
      <c r="I117" s="86" t="s">
        <v>452</v>
      </c>
      <c r="J117" s="38"/>
      <c r="K117" s="38"/>
      <c r="L117" s="38"/>
      <c r="M117" s="38"/>
      <c r="N117" s="38" t="s">
        <v>524</v>
      </c>
      <c r="O117" s="38"/>
      <c r="P117" s="38"/>
      <c r="Q117" s="38"/>
      <c r="R117" s="38"/>
      <c r="S117" s="38"/>
    </row>
    <row r="118" spans="1:19" s="14" customFormat="1" ht="36" customHeight="1">
      <c r="A118" s="52"/>
      <c r="B118" s="25"/>
      <c r="C118" s="26" t="s">
        <v>285</v>
      </c>
      <c r="D118" s="160" t="s">
        <v>310</v>
      </c>
      <c r="E118" s="16" t="s">
        <v>140</v>
      </c>
      <c r="F118" s="194" t="s">
        <v>571</v>
      </c>
      <c r="G118" s="90"/>
      <c r="H118" s="129"/>
      <c r="I118" s="88" t="s">
        <v>302</v>
      </c>
      <c r="J118" s="38" t="s">
        <v>225</v>
      </c>
      <c r="K118" s="38"/>
      <c r="L118" s="38"/>
      <c r="M118" s="38"/>
      <c r="N118" s="38" t="s">
        <v>225</v>
      </c>
      <c r="O118" s="38"/>
      <c r="P118" s="38"/>
      <c r="Q118" s="38"/>
      <c r="R118" s="38"/>
      <c r="S118" s="38"/>
    </row>
    <row r="119" spans="1:19" s="14" customFormat="1" ht="36" customHeight="1">
      <c r="A119" s="52"/>
      <c r="B119" s="25"/>
      <c r="C119" s="26" t="s">
        <v>284</v>
      </c>
      <c r="D119" s="161" t="s">
        <v>295</v>
      </c>
      <c r="E119" s="16" t="s">
        <v>131</v>
      </c>
      <c r="F119" s="194" t="s">
        <v>571</v>
      </c>
      <c r="G119" s="90"/>
      <c r="H119" s="129"/>
      <c r="I119" s="87" t="s">
        <v>296</v>
      </c>
      <c r="J119" s="38"/>
      <c r="K119" s="38"/>
      <c r="L119" s="38"/>
      <c r="M119" s="38"/>
      <c r="N119" s="38" t="s">
        <v>225</v>
      </c>
      <c r="O119" s="38"/>
      <c r="P119" s="38"/>
      <c r="Q119" s="38"/>
      <c r="R119" s="38"/>
      <c r="S119" s="38"/>
    </row>
    <row r="120" spans="1:19" s="14" customFormat="1" ht="36" customHeight="1" thickBot="1">
      <c r="A120" s="52"/>
      <c r="B120" s="25"/>
      <c r="C120" s="345" t="s">
        <v>207</v>
      </c>
      <c r="D120" s="201" t="s">
        <v>292</v>
      </c>
      <c r="E120" s="215" t="s">
        <v>242</v>
      </c>
      <c r="F120" s="217" t="s">
        <v>571</v>
      </c>
      <c r="G120" s="216"/>
      <c r="H120" s="228"/>
      <c r="I120" s="235" t="s">
        <v>262</v>
      </c>
      <c r="J120" s="214" t="s">
        <v>521</v>
      </c>
      <c r="K120" s="214"/>
      <c r="L120" s="214" t="s">
        <v>521</v>
      </c>
      <c r="M120" s="214" t="s">
        <v>521</v>
      </c>
      <c r="N120" s="214" t="s">
        <v>521</v>
      </c>
      <c r="O120" s="214"/>
      <c r="P120" s="214"/>
      <c r="Q120" s="214" t="s">
        <v>521</v>
      </c>
      <c r="R120" s="214"/>
      <c r="S120" s="214"/>
    </row>
    <row r="121" spans="1:19" s="21" customFormat="1" ht="8.25" customHeight="1">
      <c r="A121" s="53"/>
      <c r="B121" s="25"/>
      <c r="C121" s="108"/>
      <c r="D121" s="6"/>
      <c r="E121" s="28"/>
      <c r="F121" s="190"/>
      <c r="G121" s="65"/>
      <c r="H121" s="131"/>
      <c r="I121" s="28"/>
      <c r="J121" s="39"/>
      <c r="K121" s="39"/>
      <c r="L121" s="39"/>
      <c r="M121" s="39"/>
      <c r="N121" s="39"/>
      <c r="O121" s="39"/>
      <c r="P121" s="39"/>
      <c r="Q121" s="39"/>
      <c r="R121" s="39"/>
      <c r="S121" s="39"/>
    </row>
    <row r="122" spans="2:9" ht="30" customHeight="1">
      <c r="B122" s="115"/>
      <c r="C122" s="104" t="s">
        <v>182</v>
      </c>
      <c r="D122" s="3"/>
      <c r="E122" s="2"/>
      <c r="F122" s="186"/>
      <c r="G122" s="35"/>
      <c r="H122" s="127"/>
      <c r="I122" s="2"/>
    </row>
    <row r="123" spans="1:19" s="14" customFormat="1" ht="15" customHeight="1">
      <c r="A123" s="52"/>
      <c r="B123" s="25"/>
      <c r="C123" s="394" t="s">
        <v>348</v>
      </c>
      <c r="D123" s="354" t="s">
        <v>638</v>
      </c>
      <c r="E123" s="334" t="s">
        <v>307</v>
      </c>
      <c r="F123" s="329" t="s">
        <v>293</v>
      </c>
      <c r="G123" s="348" t="s">
        <v>212</v>
      </c>
      <c r="H123" s="348" t="s">
        <v>623</v>
      </c>
      <c r="I123" s="351" t="s">
        <v>624</v>
      </c>
      <c r="J123" s="376" t="s">
        <v>377</v>
      </c>
      <c r="K123" s="372" t="s">
        <v>378</v>
      </c>
      <c r="L123" s="372" t="s">
        <v>379</v>
      </c>
      <c r="M123" s="372" t="s">
        <v>380</v>
      </c>
      <c r="N123" s="372" t="s">
        <v>381</v>
      </c>
      <c r="O123" s="372" t="s">
        <v>382</v>
      </c>
      <c r="P123" s="372" t="s">
        <v>383</v>
      </c>
      <c r="Q123" s="372" t="s">
        <v>384</v>
      </c>
      <c r="R123" s="372" t="s">
        <v>385</v>
      </c>
      <c r="S123" s="372" t="s">
        <v>386</v>
      </c>
    </row>
    <row r="124" spans="1:19" s="14" customFormat="1" ht="15" customHeight="1" thickBot="1">
      <c r="A124" s="52"/>
      <c r="B124" s="25"/>
      <c r="C124" s="334"/>
      <c r="D124" s="355"/>
      <c r="E124" s="334"/>
      <c r="F124" s="330"/>
      <c r="G124" s="349"/>
      <c r="H124" s="360"/>
      <c r="I124" s="352"/>
      <c r="J124" s="377"/>
      <c r="K124" s="372"/>
      <c r="L124" s="372"/>
      <c r="M124" s="372"/>
      <c r="N124" s="372"/>
      <c r="O124" s="372"/>
      <c r="P124" s="372"/>
      <c r="Q124" s="372"/>
      <c r="R124" s="372"/>
      <c r="S124" s="372"/>
    </row>
    <row r="125" spans="1:19" s="14" customFormat="1" ht="55.5" customHeight="1">
      <c r="A125" s="52"/>
      <c r="B125" s="25"/>
      <c r="C125" s="36" t="s">
        <v>335</v>
      </c>
      <c r="D125" s="239" t="s">
        <v>280</v>
      </c>
      <c r="E125" s="253" t="s">
        <v>151</v>
      </c>
      <c r="F125" s="241" t="s">
        <v>573</v>
      </c>
      <c r="G125" s="247"/>
      <c r="H125" s="248"/>
      <c r="I125" s="249" t="s">
        <v>649</v>
      </c>
      <c r="J125" s="245" t="s">
        <v>524</v>
      </c>
      <c r="K125" s="245" t="s">
        <v>524</v>
      </c>
      <c r="L125" s="245" t="s">
        <v>524</v>
      </c>
      <c r="M125" s="245" t="s">
        <v>524</v>
      </c>
      <c r="N125" s="245"/>
      <c r="O125" s="245"/>
      <c r="P125" s="245"/>
      <c r="Q125" s="245" t="s">
        <v>524</v>
      </c>
      <c r="R125" s="245" t="s">
        <v>524</v>
      </c>
      <c r="S125" s="245"/>
    </row>
    <row r="126" spans="1:19" s="14" customFormat="1" ht="36" customHeight="1">
      <c r="A126" s="52"/>
      <c r="B126" s="25"/>
      <c r="C126" s="36" t="s">
        <v>341</v>
      </c>
      <c r="D126" s="160" t="s">
        <v>311</v>
      </c>
      <c r="E126" s="16" t="s">
        <v>243</v>
      </c>
      <c r="F126" s="194" t="s">
        <v>574</v>
      </c>
      <c r="G126" s="90"/>
      <c r="H126" s="134"/>
      <c r="I126" s="88" t="s">
        <v>290</v>
      </c>
      <c r="J126" s="38"/>
      <c r="K126" s="38" t="s">
        <v>225</v>
      </c>
      <c r="L126" s="38" t="s">
        <v>225</v>
      </c>
      <c r="M126" s="38"/>
      <c r="N126" s="38"/>
      <c r="O126" s="38"/>
      <c r="P126" s="38"/>
      <c r="Q126" s="38"/>
      <c r="R126" s="38"/>
      <c r="S126" s="38"/>
    </row>
    <row r="127" spans="1:19" s="14" customFormat="1" ht="55.5" customHeight="1">
      <c r="A127" s="52"/>
      <c r="B127" s="25"/>
      <c r="C127" s="36" t="s">
        <v>285</v>
      </c>
      <c r="D127" s="160" t="s">
        <v>312</v>
      </c>
      <c r="E127" s="174" t="s">
        <v>507</v>
      </c>
      <c r="F127" s="194" t="s">
        <v>572</v>
      </c>
      <c r="G127" s="93"/>
      <c r="H127" s="86"/>
      <c r="I127" s="87" t="s">
        <v>529</v>
      </c>
      <c r="J127" s="40"/>
      <c r="K127" s="40" t="s">
        <v>524</v>
      </c>
      <c r="L127" s="40"/>
      <c r="M127" s="40"/>
      <c r="N127" s="40"/>
      <c r="O127" s="40"/>
      <c r="P127" s="40"/>
      <c r="Q127" s="40"/>
      <c r="R127" s="40"/>
      <c r="S127" s="40"/>
    </row>
    <row r="128" spans="1:19" s="14" customFormat="1" ht="55.5" customHeight="1">
      <c r="A128" s="52"/>
      <c r="B128" s="25"/>
      <c r="C128" s="36" t="s">
        <v>298</v>
      </c>
      <c r="D128" s="159" t="s">
        <v>315</v>
      </c>
      <c r="E128" s="174" t="s">
        <v>508</v>
      </c>
      <c r="F128" s="194" t="s">
        <v>572</v>
      </c>
      <c r="G128" s="93"/>
      <c r="H128" s="86"/>
      <c r="I128" s="87" t="s">
        <v>530</v>
      </c>
      <c r="J128" s="40"/>
      <c r="K128" s="40" t="s">
        <v>524</v>
      </c>
      <c r="L128" s="40"/>
      <c r="M128" s="40"/>
      <c r="N128" s="179"/>
      <c r="O128" s="40"/>
      <c r="P128" s="40"/>
      <c r="Q128" s="40"/>
      <c r="R128" s="40"/>
      <c r="S128" s="40"/>
    </row>
    <row r="129" spans="1:19" s="14" customFormat="1" ht="36" customHeight="1">
      <c r="A129" s="52"/>
      <c r="B129" s="25"/>
      <c r="C129" s="36" t="s">
        <v>299</v>
      </c>
      <c r="D129" s="160" t="s">
        <v>313</v>
      </c>
      <c r="E129" s="27" t="s">
        <v>270</v>
      </c>
      <c r="F129" s="194" t="s">
        <v>572</v>
      </c>
      <c r="G129" s="93"/>
      <c r="H129" s="86"/>
      <c r="I129" s="86" t="s">
        <v>462</v>
      </c>
      <c r="J129" s="38" t="s">
        <v>524</v>
      </c>
      <c r="K129" s="38"/>
      <c r="L129" s="38" t="s">
        <v>524</v>
      </c>
      <c r="M129" s="38" t="s">
        <v>524</v>
      </c>
      <c r="N129" s="40" t="s">
        <v>524</v>
      </c>
      <c r="O129" s="38"/>
      <c r="P129" s="38"/>
      <c r="Q129" s="38" t="s">
        <v>524</v>
      </c>
      <c r="R129" s="38"/>
      <c r="S129" s="38"/>
    </row>
    <row r="130" spans="1:19" s="14" customFormat="1" ht="36" customHeight="1">
      <c r="A130" s="52"/>
      <c r="B130" s="25"/>
      <c r="C130" s="26" t="s">
        <v>324</v>
      </c>
      <c r="D130" s="159" t="s">
        <v>300</v>
      </c>
      <c r="E130" s="27" t="s">
        <v>133</v>
      </c>
      <c r="F130" s="194" t="s">
        <v>572</v>
      </c>
      <c r="G130" s="93"/>
      <c r="H130" s="86"/>
      <c r="I130" s="86" t="s">
        <v>463</v>
      </c>
      <c r="J130" s="38"/>
      <c r="K130" s="38" t="s">
        <v>524</v>
      </c>
      <c r="L130" s="38"/>
      <c r="M130" s="38"/>
      <c r="N130" s="40" t="s">
        <v>524</v>
      </c>
      <c r="O130" s="38"/>
      <c r="P130" s="38"/>
      <c r="Q130" s="38"/>
      <c r="R130" s="38"/>
      <c r="S130" s="38"/>
    </row>
    <row r="131" spans="1:19" s="14" customFormat="1" ht="36" customHeight="1">
      <c r="A131" s="52"/>
      <c r="B131" s="25"/>
      <c r="C131" s="26" t="s">
        <v>325</v>
      </c>
      <c r="D131" s="160" t="s">
        <v>314</v>
      </c>
      <c r="E131" s="27" t="s">
        <v>640</v>
      </c>
      <c r="F131" s="194" t="s">
        <v>533</v>
      </c>
      <c r="G131" s="93"/>
      <c r="H131" s="86"/>
      <c r="I131" s="86" t="s">
        <v>459</v>
      </c>
      <c r="J131" s="38"/>
      <c r="K131" s="38" t="s">
        <v>524</v>
      </c>
      <c r="L131" s="38"/>
      <c r="M131" s="38"/>
      <c r="N131" s="38"/>
      <c r="O131" s="38"/>
      <c r="P131" s="38"/>
      <c r="Q131" s="38"/>
      <c r="R131" s="38"/>
      <c r="S131" s="38"/>
    </row>
    <row r="132" spans="1:19" s="14" customFormat="1" ht="36" customHeight="1">
      <c r="A132" s="52"/>
      <c r="B132" s="25"/>
      <c r="C132" s="26" t="s">
        <v>209</v>
      </c>
      <c r="D132" s="160" t="s">
        <v>316</v>
      </c>
      <c r="E132" s="27" t="s">
        <v>132</v>
      </c>
      <c r="F132" s="194" t="s">
        <v>533</v>
      </c>
      <c r="G132" s="143"/>
      <c r="H132" s="144"/>
      <c r="I132" s="144" t="s">
        <v>464</v>
      </c>
      <c r="J132" s="38"/>
      <c r="K132" s="38"/>
      <c r="L132" s="38"/>
      <c r="M132" s="38"/>
      <c r="N132" s="40" t="s">
        <v>524</v>
      </c>
      <c r="O132" s="38"/>
      <c r="P132" s="38"/>
      <c r="Q132" s="38"/>
      <c r="R132" s="38"/>
      <c r="S132" s="38"/>
    </row>
    <row r="133" spans="1:19" s="14" customFormat="1" ht="36" customHeight="1">
      <c r="A133" s="52"/>
      <c r="B133" s="25"/>
      <c r="C133" s="26" t="s">
        <v>210</v>
      </c>
      <c r="D133" s="161" t="s">
        <v>295</v>
      </c>
      <c r="E133" s="123" t="s">
        <v>465</v>
      </c>
      <c r="F133" s="195" t="s">
        <v>572</v>
      </c>
      <c r="G133" s="143"/>
      <c r="H133" s="144"/>
      <c r="I133" s="144" t="s">
        <v>296</v>
      </c>
      <c r="J133" s="38"/>
      <c r="K133" s="38"/>
      <c r="L133" s="38"/>
      <c r="M133" s="38"/>
      <c r="N133" s="40" t="s">
        <v>225</v>
      </c>
      <c r="O133" s="38"/>
      <c r="P133" s="38"/>
      <c r="Q133" s="38"/>
      <c r="R133" s="38"/>
      <c r="S133" s="38"/>
    </row>
    <row r="134" spans="1:19" s="14" customFormat="1" ht="55.5" customHeight="1">
      <c r="A134" s="52">
        <v>1</v>
      </c>
      <c r="B134" s="25"/>
      <c r="C134" s="26" t="s">
        <v>287</v>
      </c>
      <c r="D134" s="161" t="s">
        <v>330</v>
      </c>
      <c r="E134" s="123" t="s">
        <v>143</v>
      </c>
      <c r="F134" s="195" t="s">
        <v>572</v>
      </c>
      <c r="G134" s="143"/>
      <c r="H134" s="166"/>
      <c r="I134" s="144" t="s">
        <v>466</v>
      </c>
      <c r="J134" s="172" t="s">
        <v>491</v>
      </c>
      <c r="K134" s="172" t="s">
        <v>491</v>
      </c>
      <c r="L134" s="172" t="s">
        <v>491</v>
      </c>
      <c r="M134" s="172" t="s">
        <v>491</v>
      </c>
      <c r="N134" s="40"/>
      <c r="O134" s="40"/>
      <c r="P134" s="173"/>
      <c r="Q134" s="172" t="s">
        <v>491</v>
      </c>
      <c r="R134" s="172" t="s">
        <v>491</v>
      </c>
      <c r="S134" s="173"/>
    </row>
    <row r="135" spans="1:19" s="14" customFormat="1" ht="36" customHeight="1">
      <c r="A135" s="52"/>
      <c r="B135" s="25"/>
      <c r="C135" s="345" t="s">
        <v>326</v>
      </c>
      <c r="D135" s="353" t="s">
        <v>217</v>
      </c>
      <c r="E135" s="215" t="s">
        <v>244</v>
      </c>
      <c r="F135" s="217" t="s">
        <v>572</v>
      </c>
      <c r="G135" s="219"/>
      <c r="H135" s="228"/>
      <c r="I135" s="213" t="s">
        <v>245</v>
      </c>
      <c r="J135" s="214"/>
      <c r="K135" s="214" t="s">
        <v>521</v>
      </c>
      <c r="L135" s="214" t="s">
        <v>521</v>
      </c>
      <c r="M135" s="214"/>
      <c r="N135" s="214"/>
      <c r="O135" s="214"/>
      <c r="P135" s="214"/>
      <c r="Q135" s="214"/>
      <c r="R135" s="214"/>
      <c r="S135" s="214"/>
    </row>
    <row r="136" spans="1:19" s="14" customFormat="1" ht="55.5" customHeight="1">
      <c r="A136" s="52"/>
      <c r="B136" s="25"/>
      <c r="C136" s="345"/>
      <c r="D136" s="353"/>
      <c r="E136" s="215" t="s">
        <v>531</v>
      </c>
      <c r="F136" s="217" t="s">
        <v>572</v>
      </c>
      <c r="G136" s="219"/>
      <c r="H136" s="228"/>
      <c r="I136" s="213" t="s">
        <v>532</v>
      </c>
      <c r="J136" s="214"/>
      <c r="K136" s="214" t="s">
        <v>521</v>
      </c>
      <c r="L136" s="214"/>
      <c r="M136" s="214"/>
      <c r="N136" s="214"/>
      <c r="O136" s="214"/>
      <c r="P136" s="214"/>
      <c r="Q136" s="214"/>
      <c r="R136" s="214"/>
      <c r="S136" s="214"/>
    </row>
    <row r="137" spans="1:19" s="14" customFormat="1" ht="36" customHeight="1">
      <c r="A137" s="52"/>
      <c r="B137" s="25"/>
      <c r="C137" s="345"/>
      <c r="D137" s="353"/>
      <c r="E137" s="215" t="s">
        <v>246</v>
      </c>
      <c r="F137" s="217" t="s">
        <v>572</v>
      </c>
      <c r="G137" s="219"/>
      <c r="H137" s="228"/>
      <c r="I137" s="213" t="s">
        <v>262</v>
      </c>
      <c r="J137" s="214" t="s">
        <v>521</v>
      </c>
      <c r="K137" s="214"/>
      <c r="L137" s="214" t="s">
        <v>521</v>
      </c>
      <c r="M137" s="214" t="s">
        <v>521</v>
      </c>
      <c r="N137" s="214" t="s">
        <v>521</v>
      </c>
      <c r="O137" s="214"/>
      <c r="P137" s="214"/>
      <c r="Q137" s="214" t="s">
        <v>521</v>
      </c>
      <c r="R137" s="214"/>
      <c r="S137" s="214"/>
    </row>
    <row r="138" spans="1:19" s="14" customFormat="1" ht="55.5" customHeight="1">
      <c r="A138" s="52">
        <v>1</v>
      </c>
      <c r="B138" s="25"/>
      <c r="C138" s="345"/>
      <c r="D138" s="353"/>
      <c r="E138" s="215" t="s">
        <v>247</v>
      </c>
      <c r="F138" s="217" t="s">
        <v>572</v>
      </c>
      <c r="G138" s="219"/>
      <c r="H138" s="228"/>
      <c r="I138" s="213" t="s">
        <v>362</v>
      </c>
      <c r="J138" s="226" t="s">
        <v>522</v>
      </c>
      <c r="K138" s="226" t="s">
        <v>522</v>
      </c>
      <c r="L138" s="226" t="s">
        <v>522</v>
      </c>
      <c r="M138" s="226" t="s">
        <v>522</v>
      </c>
      <c r="N138" s="231"/>
      <c r="O138" s="231"/>
      <c r="P138" s="231"/>
      <c r="Q138" s="226" t="s">
        <v>522</v>
      </c>
      <c r="R138" s="226" t="s">
        <v>522</v>
      </c>
      <c r="S138" s="231"/>
    </row>
    <row r="139" spans="1:19" s="14" customFormat="1" ht="55.5" customHeight="1" thickBot="1">
      <c r="A139" s="52">
        <v>1</v>
      </c>
      <c r="B139" s="25"/>
      <c r="C139" s="345"/>
      <c r="D139" s="353"/>
      <c r="E139" s="215" t="s">
        <v>331</v>
      </c>
      <c r="F139" s="217" t="s">
        <v>572</v>
      </c>
      <c r="G139" s="216"/>
      <c r="H139" s="228"/>
      <c r="I139" s="213" t="s">
        <v>216</v>
      </c>
      <c r="J139" s="214"/>
      <c r="K139" s="214"/>
      <c r="L139" s="214"/>
      <c r="M139" s="214"/>
      <c r="N139" s="214"/>
      <c r="O139" s="214"/>
      <c r="P139" s="214"/>
      <c r="Q139" s="214"/>
      <c r="R139" s="214"/>
      <c r="S139" s="226" t="s">
        <v>523</v>
      </c>
    </row>
    <row r="140" spans="2:9" ht="6.75" customHeight="1">
      <c r="B140" s="25"/>
      <c r="C140" s="104"/>
      <c r="D140" s="3"/>
      <c r="E140" s="2"/>
      <c r="F140" s="186"/>
      <c r="G140" s="35"/>
      <c r="H140" s="127"/>
      <c r="I140" s="2"/>
    </row>
    <row r="141" spans="1:19" s="12" customFormat="1" ht="30" customHeight="1">
      <c r="A141" s="55"/>
      <c r="B141" s="31" t="s">
        <v>424</v>
      </c>
      <c r="C141" s="113"/>
      <c r="D141" s="13"/>
      <c r="F141" s="191"/>
      <c r="G141" s="68"/>
      <c r="H141" s="135"/>
      <c r="J141" s="35"/>
      <c r="K141" s="35"/>
      <c r="L141" s="35"/>
      <c r="M141" s="35"/>
      <c r="N141" s="35"/>
      <c r="O141" s="35"/>
      <c r="P141" s="35"/>
      <c r="Q141" s="35"/>
      <c r="R141" s="35"/>
      <c r="S141" s="35"/>
    </row>
    <row r="142" spans="2:9" ht="30" customHeight="1">
      <c r="B142" s="115"/>
      <c r="C142" s="104" t="s">
        <v>184</v>
      </c>
      <c r="D142" s="3"/>
      <c r="E142" s="2"/>
      <c r="F142" s="186"/>
      <c r="G142" s="35"/>
      <c r="H142" s="127"/>
      <c r="I142" s="2"/>
    </row>
    <row r="143" spans="1:19" s="14" customFormat="1" ht="14.25" customHeight="1">
      <c r="A143" s="52"/>
      <c r="B143" s="25"/>
      <c r="C143" s="346" t="s">
        <v>350</v>
      </c>
      <c r="D143" s="354" t="s">
        <v>638</v>
      </c>
      <c r="E143" s="334" t="s">
        <v>307</v>
      </c>
      <c r="F143" s="329" t="s">
        <v>301</v>
      </c>
      <c r="G143" s="348" t="s">
        <v>212</v>
      </c>
      <c r="H143" s="348" t="s">
        <v>623</v>
      </c>
      <c r="I143" s="351" t="s">
        <v>624</v>
      </c>
      <c r="J143" s="376" t="s">
        <v>377</v>
      </c>
      <c r="K143" s="372" t="s">
        <v>378</v>
      </c>
      <c r="L143" s="372" t="s">
        <v>379</v>
      </c>
      <c r="M143" s="372" t="s">
        <v>380</v>
      </c>
      <c r="N143" s="372" t="s">
        <v>381</v>
      </c>
      <c r="O143" s="372" t="s">
        <v>382</v>
      </c>
      <c r="P143" s="372" t="s">
        <v>383</v>
      </c>
      <c r="Q143" s="372" t="s">
        <v>384</v>
      </c>
      <c r="R143" s="372" t="s">
        <v>385</v>
      </c>
      <c r="S143" s="372" t="s">
        <v>386</v>
      </c>
    </row>
    <row r="144" spans="1:19" s="14" customFormat="1" ht="14.25" customHeight="1" thickBot="1">
      <c r="A144" s="52"/>
      <c r="B144" s="25"/>
      <c r="C144" s="347"/>
      <c r="D144" s="355"/>
      <c r="E144" s="334"/>
      <c r="F144" s="330"/>
      <c r="G144" s="349"/>
      <c r="H144" s="360"/>
      <c r="I144" s="352"/>
      <c r="J144" s="377"/>
      <c r="K144" s="372"/>
      <c r="L144" s="372"/>
      <c r="M144" s="372"/>
      <c r="N144" s="372"/>
      <c r="O144" s="372"/>
      <c r="P144" s="372"/>
      <c r="Q144" s="372"/>
      <c r="R144" s="372"/>
      <c r="S144" s="372"/>
    </row>
    <row r="145" spans="1:19" s="14" customFormat="1" ht="36" customHeight="1">
      <c r="A145" s="52">
        <v>1</v>
      </c>
      <c r="B145" s="25"/>
      <c r="C145" s="109" t="s">
        <v>335</v>
      </c>
      <c r="D145" s="239" t="s">
        <v>280</v>
      </c>
      <c r="E145" s="254" t="s">
        <v>467</v>
      </c>
      <c r="F145" s="241" t="s">
        <v>575</v>
      </c>
      <c r="G145" s="250"/>
      <c r="H145" s="251"/>
      <c r="I145" s="251" t="s">
        <v>468</v>
      </c>
      <c r="J145" s="245" t="s">
        <v>225</v>
      </c>
      <c r="K145" s="245" t="s">
        <v>225</v>
      </c>
      <c r="L145" s="245" t="s">
        <v>225</v>
      </c>
      <c r="M145" s="245" t="s">
        <v>225</v>
      </c>
      <c r="N145" s="245"/>
      <c r="O145" s="245" t="s">
        <v>225</v>
      </c>
      <c r="P145" s="245" t="s">
        <v>225</v>
      </c>
      <c r="Q145" s="245" t="s">
        <v>225</v>
      </c>
      <c r="R145" s="245" t="s">
        <v>225</v>
      </c>
      <c r="S145" s="245" t="s">
        <v>225</v>
      </c>
    </row>
    <row r="146" spans="1:19" s="14" customFormat="1" ht="55.5" customHeight="1" thickBot="1">
      <c r="A146" s="52">
        <v>1</v>
      </c>
      <c r="B146" s="25"/>
      <c r="C146" s="109" t="s">
        <v>335</v>
      </c>
      <c r="D146" s="239" t="s">
        <v>280</v>
      </c>
      <c r="E146" s="255" t="s">
        <v>509</v>
      </c>
      <c r="F146" s="241" t="s">
        <v>575</v>
      </c>
      <c r="G146" s="256"/>
      <c r="H146" s="257"/>
      <c r="I146" s="251" t="s">
        <v>468</v>
      </c>
      <c r="J146" s="245" t="s">
        <v>524</v>
      </c>
      <c r="K146" s="245" t="s">
        <v>524</v>
      </c>
      <c r="L146" s="245" t="s">
        <v>524</v>
      </c>
      <c r="M146" s="245" t="s">
        <v>524</v>
      </c>
      <c r="N146" s="245" t="s">
        <v>225</v>
      </c>
      <c r="O146" s="245" t="s">
        <v>524</v>
      </c>
      <c r="P146" s="245" t="s">
        <v>524</v>
      </c>
      <c r="Q146" s="245" t="s">
        <v>524</v>
      </c>
      <c r="R146" s="245" t="s">
        <v>524</v>
      </c>
      <c r="S146" s="245" t="s">
        <v>524</v>
      </c>
    </row>
    <row r="147" spans="2:6" ht="8.25" customHeight="1">
      <c r="B147" s="25"/>
      <c r="F147" s="196"/>
    </row>
    <row r="148" spans="2:9" ht="30" customHeight="1">
      <c r="B148" s="115"/>
      <c r="C148" s="104" t="s">
        <v>185</v>
      </c>
      <c r="D148" s="3"/>
      <c r="E148" s="2"/>
      <c r="F148" s="197"/>
      <c r="G148" s="35"/>
      <c r="H148" s="127"/>
      <c r="I148" s="2"/>
    </row>
    <row r="149" spans="1:19" s="14" customFormat="1" ht="14.25" customHeight="1">
      <c r="A149" s="52"/>
      <c r="B149" s="25"/>
      <c r="C149" s="333" t="s">
        <v>348</v>
      </c>
      <c r="D149" s="354" t="s">
        <v>638</v>
      </c>
      <c r="E149" s="334" t="s">
        <v>307</v>
      </c>
      <c r="F149" s="378" t="s">
        <v>301</v>
      </c>
      <c r="G149" s="348" t="s">
        <v>212</v>
      </c>
      <c r="H149" s="348" t="s">
        <v>623</v>
      </c>
      <c r="I149" s="351" t="s">
        <v>624</v>
      </c>
      <c r="J149" s="376" t="s">
        <v>377</v>
      </c>
      <c r="K149" s="372" t="s">
        <v>378</v>
      </c>
      <c r="L149" s="372" t="s">
        <v>379</v>
      </c>
      <c r="M149" s="372" t="s">
        <v>380</v>
      </c>
      <c r="N149" s="372" t="s">
        <v>381</v>
      </c>
      <c r="O149" s="372" t="s">
        <v>382</v>
      </c>
      <c r="P149" s="372" t="s">
        <v>383</v>
      </c>
      <c r="Q149" s="372" t="s">
        <v>384</v>
      </c>
      <c r="R149" s="372" t="s">
        <v>385</v>
      </c>
      <c r="S149" s="372" t="s">
        <v>386</v>
      </c>
    </row>
    <row r="150" spans="1:19" s="14" customFormat="1" ht="14.25" customHeight="1" thickBot="1">
      <c r="A150" s="52"/>
      <c r="B150" s="25"/>
      <c r="C150" s="334"/>
      <c r="D150" s="355"/>
      <c r="E150" s="334"/>
      <c r="F150" s="379"/>
      <c r="G150" s="349"/>
      <c r="H150" s="360"/>
      <c r="I150" s="352"/>
      <c r="J150" s="377"/>
      <c r="K150" s="372"/>
      <c r="L150" s="372"/>
      <c r="M150" s="372"/>
      <c r="N150" s="372"/>
      <c r="O150" s="372"/>
      <c r="P150" s="372"/>
      <c r="Q150" s="372"/>
      <c r="R150" s="372"/>
      <c r="S150" s="372"/>
    </row>
    <row r="151" spans="1:19" s="14" customFormat="1" ht="36" customHeight="1">
      <c r="A151" s="52">
        <v>1</v>
      </c>
      <c r="B151" s="25"/>
      <c r="C151" s="26" t="s">
        <v>335</v>
      </c>
      <c r="D151" s="239" t="s">
        <v>280</v>
      </c>
      <c r="E151" s="246" t="s">
        <v>134</v>
      </c>
      <c r="F151" s="258" t="s">
        <v>576</v>
      </c>
      <c r="G151" s="247"/>
      <c r="H151" s="248"/>
      <c r="I151" s="249" t="s">
        <v>650</v>
      </c>
      <c r="J151" s="245" t="s">
        <v>376</v>
      </c>
      <c r="K151" s="245" t="s">
        <v>376</v>
      </c>
      <c r="L151" s="245" t="s">
        <v>376</v>
      </c>
      <c r="M151" s="245" t="s">
        <v>376</v>
      </c>
      <c r="N151" s="245" t="s">
        <v>225</v>
      </c>
      <c r="O151" s="245" t="s">
        <v>225</v>
      </c>
      <c r="P151" s="245" t="s">
        <v>376</v>
      </c>
      <c r="Q151" s="245" t="s">
        <v>376</v>
      </c>
      <c r="R151" s="245" t="s">
        <v>376</v>
      </c>
      <c r="S151" s="245" t="s">
        <v>376</v>
      </c>
    </row>
    <row r="152" spans="1:19" s="14" customFormat="1" ht="36" customHeight="1">
      <c r="A152" s="52">
        <v>1</v>
      </c>
      <c r="B152" s="25"/>
      <c r="C152" s="361" t="s">
        <v>337</v>
      </c>
      <c r="D152" s="364" t="s">
        <v>292</v>
      </c>
      <c r="E152" s="215" t="s">
        <v>636</v>
      </c>
      <c r="F152" s="217" t="s">
        <v>607</v>
      </c>
      <c r="G152" s="219"/>
      <c r="H152" s="228"/>
      <c r="I152" s="213" t="s">
        <v>288</v>
      </c>
      <c r="J152" s="263" t="s">
        <v>658</v>
      </c>
      <c r="K152" s="263"/>
      <c r="L152" s="263"/>
      <c r="M152" s="263"/>
      <c r="N152" s="263" t="s">
        <v>658</v>
      </c>
      <c r="O152" s="263" t="s">
        <v>658</v>
      </c>
      <c r="P152" s="263"/>
      <c r="Q152" s="263"/>
      <c r="R152" s="263"/>
      <c r="S152" s="263"/>
    </row>
    <row r="153" spans="1:19" s="14" customFormat="1" ht="36" customHeight="1">
      <c r="A153" s="52">
        <v>1</v>
      </c>
      <c r="B153" s="25"/>
      <c r="C153" s="362"/>
      <c r="D153" s="368"/>
      <c r="E153" s="233" t="s">
        <v>510</v>
      </c>
      <c r="F153" s="234" t="s">
        <v>551</v>
      </c>
      <c r="G153" s="219"/>
      <c r="H153" s="228"/>
      <c r="I153" s="213" t="s">
        <v>469</v>
      </c>
      <c r="J153" s="263" t="s">
        <v>658</v>
      </c>
      <c r="K153" s="263"/>
      <c r="L153" s="263"/>
      <c r="M153" s="263"/>
      <c r="N153" s="263" t="s">
        <v>658</v>
      </c>
      <c r="O153" s="263"/>
      <c r="P153" s="263"/>
      <c r="Q153" s="263"/>
      <c r="R153" s="263"/>
      <c r="S153" s="263"/>
    </row>
    <row r="154" spans="1:19" s="14" customFormat="1" ht="36" customHeight="1" thickBot="1">
      <c r="A154" s="52">
        <v>1</v>
      </c>
      <c r="B154" s="25"/>
      <c r="C154" s="375"/>
      <c r="D154" s="365"/>
      <c r="E154" s="233" t="s">
        <v>511</v>
      </c>
      <c r="F154" s="217" t="s">
        <v>551</v>
      </c>
      <c r="G154" s="216"/>
      <c r="H154" s="228"/>
      <c r="I154" s="213" t="s">
        <v>642</v>
      </c>
      <c r="J154" s="263"/>
      <c r="K154" s="263"/>
      <c r="L154" s="263"/>
      <c r="M154" s="263"/>
      <c r="N154" s="263" t="s">
        <v>658</v>
      </c>
      <c r="O154" s="263"/>
      <c r="P154" s="263"/>
      <c r="Q154" s="263"/>
      <c r="R154" s="263"/>
      <c r="S154" s="263"/>
    </row>
    <row r="155" spans="1:19" s="14" customFormat="1" ht="57.75" customHeight="1">
      <c r="A155" s="52"/>
      <c r="B155" s="25"/>
      <c r="C155" s="29"/>
      <c r="D155" s="6"/>
      <c r="E155" s="28"/>
      <c r="F155" s="190"/>
      <c r="G155" s="149"/>
      <c r="H155" s="131"/>
      <c r="I155" s="28"/>
      <c r="J155" s="76"/>
      <c r="K155" s="76"/>
      <c r="L155" s="76"/>
      <c r="M155" s="76"/>
      <c r="N155" s="76"/>
      <c r="O155" s="76"/>
      <c r="P155" s="76"/>
      <c r="Q155" s="76"/>
      <c r="R155" s="76"/>
      <c r="S155" s="76"/>
    </row>
    <row r="156" spans="1:19" s="12" customFormat="1" ht="12.75" customHeight="1">
      <c r="A156" s="55"/>
      <c r="B156" s="31"/>
      <c r="C156" s="113"/>
      <c r="D156" s="13"/>
      <c r="F156" s="191"/>
      <c r="G156" s="68"/>
      <c r="H156" s="135"/>
      <c r="J156" s="35"/>
      <c r="K156" s="35"/>
      <c r="L156" s="35"/>
      <c r="M156" s="35"/>
      <c r="N156" s="35"/>
      <c r="O156" s="35"/>
      <c r="P156" s="35"/>
      <c r="Q156" s="35"/>
      <c r="R156" s="35"/>
      <c r="S156" s="35"/>
    </row>
    <row r="157" spans="1:19" s="12" customFormat="1" ht="30" customHeight="1">
      <c r="A157" s="55"/>
      <c r="B157" s="31" t="s">
        <v>186</v>
      </c>
      <c r="C157" s="113"/>
      <c r="D157" s="13"/>
      <c r="F157" s="191"/>
      <c r="G157" s="68"/>
      <c r="H157" s="135"/>
      <c r="J157" s="35"/>
      <c r="K157" s="35"/>
      <c r="L157" s="35"/>
      <c r="M157" s="35"/>
      <c r="N157" s="35"/>
      <c r="O157" s="35"/>
      <c r="P157" s="35"/>
      <c r="Q157" s="35"/>
      <c r="R157" s="35"/>
      <c r="S157" s="35"/>
    </row>
    <row r="158" spans="2:9" ht="30" customHeight="1">
      <c r="B158" s="115"/>
      <c r="C158" s="104" t="s">
        <v>187</v>
      </c>
      <c r="D158" s="3"/>
      <c r="E158" s="2"/>
      <c r="F158" s="182"/>
      <c r="G158" s="35"/>
      <c r="H158" s="127"/>
      <c r="I158" s="2"/>
    </row>
    <row r="159" spans="1:19" s="14" customFormat="1" ht="15" customHeight="1">
      <c r="A159" s="52"/>
      <c r="B159" s="25"/>
      <c r="C159" s="333" t="s">
        <v>417</v>
      </c>
      <c r="D159" s="354" t="s">
        <v>638</v>
      </c>
      <c r="E159" s="334" t="s">
        <v>307</v>
      </c>
      <c r="F159" s="329" t="s">
        <v>301</v>
      </c>
      <c r="G159" s="348" t="s">
        <v>212</v>
      </c>
      <c r="H159" s="348" t="s">
        <v>623</v>
      </c>
      <c r="I159" s="351" t="s">
        <v>624</v>
      </c>
      <c r="J159" s="376" t="s">
        <v>377</v>
      </c>
      <c r="K159" s="372" t="s">
        <v>378</v>
      </c>
      <c r="L159" s="372" t="s">
        <v>379</v>
      </c>
      <c r="M159" s="372" t="s">
        <v>380</v>
      </c>
      <c r="N159" s="372" t="s">
        <v>381</v>
      </c>
      <c r="O159" s="372" t="s">
        <v>382</v>
      </c>
      <c r="P159" s="372" t="s">
        <v>383</v>
      </c>
      <c r="Q159" s="372" t="s">
        <v>384</v>
      </c>
      <c r="R159" s="372" t="s">
        <v>385</v>
      </c>
      <c r="S159" s="372" t="s">
        <v>386</v>
      </c>
    </row>
    <row r="160" spans="1:19" s="14" customFormat="1" ht="15" customHeight="1" thickBot="1">
      <c r="A160" s="52"/>
      <c r="B160" s="25"/>
      <c r="C160" s="334"/>
      <c r="D160" s="355"/>
      <c r="E160" s="334"/>
      <c r="F160" s="330"/>
      <c r="G160" s="349"/>
      <c r="H160" s="360"/>
      <c r="I160" s="352"/>
      <c r="J160" s="377"/>
      <c r="K160" s="372"/>
      <c r="L160" s="372"/>
      <c r="M160" s="372"/>
      <c r="N160" s="372"/>
      <c r="O160" s="372"/>
      <c r="P160" s="372"/>
      <c r="Q160" s="372"/>
      <c r="R160" s="372"/>
      <c r="S160" s="372"/>
    </row>
    <row r="161" spans="1:19" s="14" customFormat="1" ht="65.25" customHeight="1">
      <c r="A161" s="52"/>
      <c r="B161" s="25"/>
      <c r="C161" s="36" t="s">
        <v>335</v>
      </c>
      <c r="D161" s="239" t="s">
        <v>280</v>
      </c>
      <c r="E161" s="246" t="s">
        <v>141</v>
      </c>
      <c r="F161" s="241" t="s">
        <v>577</v>
      </c>
      <c r="G161" s="247"/>
      <c r="H161" s="248"/>
      <c r="I161" s="251" t="s">
        <v>651</v>
      </c>
      <c r="J161" s="245"/>
      <c r="K161" s="245" t="s">
        <v>225</v>
      </c>
      <c r="L161" s="245"/>
      <c r="M161" s="245"/>
      <c r="N161" s="245"/>
      <c r="O161" s="245"/>
      <c r="P161" s="245"/>
      <c r="Q161" s="245"/>
      <c r="R161" s="245"/>
      <c r="S161" s="245"/>
    </row>
    <row r="162" spans="1:19" s="14" customFormat="1" ht="36" customHeight="1">
      <c r="A162" s="52"/>
      <c r="B162" s="25"/>
      <c r="C162" s="19" t="s">
        <v>351</v>
      </c>
      <c r="D162" s="162" t="s">
        <v>312</v>
      </c>
      <c r="E162" s="27" t="s">
        <v>200</v>
      </c>
      <c r="F162" s="194" t="s">
        <v>578</v>
      </c>
      <c r="G162" s="90"/>
      <c r="H162" s="134"/>
      <c r="I162" s="87" t="s">
        <v>289</v>
      </c>
      <c r="J162" s="38"/>
      <c r="K162" s="38" t="s">
        <v>225</v>
      </c>
      <c r="L162" s="38"/>
      <c r="M162" s="38"/>
      <c r="N162" s="38"/>
      <c r="O162" s="38"/>
      <c r="P162" s="38"/>
      <c r="Q162" s="38"/>
      <c r="R162" s="38"/>
      <c r="S162" s="38"/>
    </row>
    <row r="163" spans="1:19" s="14" customFormat="1" ht="36" customHeight="1">
      <c r="A163" s="52"/>
      <c r="B163" s="25"/>
      <c r="C163" s="36" t="s">
        <v>285</v>
      </c>
      <c r="D163" s="160" t="s">
        <v>313</v>
      </c>
      <c r="E163" s="27" t="s">
        <v>201</v>
      </c>
      <c r="F163" s="194" t="s">
        <v>578</v>
      </c>
      <c r="G163" s="90"/>
      <c r="H163" s="129"/>
      <c r="I163" s="87" t="s">
        <v>409</v>
      </c>
      <c r="J163" s="38"/>
      <c r="K163" s="38" t="s">
        <v>225</v>
      </c>
      <c r="L163" s="38"/>
      <c r="M163" s="38"/>
      <c r="N163" s="38"/>
      <c r="O163" s="38"/>
      <c r="P163" s="38"/>
      <c r="Q163" s="38"/>
      <c r="R163" s="38"/>
      <c r="S163" s="38"/>
    </row>
    <row r="164" spans="1:19" s="14" customFormat="1" ht="36" customHeight="1">
      <c r="A164" s="52"/>
      <c r="B164" s="25"/>
      <c r="C164" s="18" t="s">
        <v>284</v>
      </c>
      <c r="D164" s="160" t="s">
        <v>305</v>
      </c>
      <c r="E164" s="27" t="s">
        <v>276</v>
      </c>
      <c r="F164" s="194" t="s">
        <v>578</v>
      </c>
      <c r="G164" s="90"/>
      <c r="H164" s="129"/>
      <c r="I164" s="86" t="s">
        <v>213</v>
      </c>
      <c r="J164" s="40"/>
      <c r="K164" s="38" t="s">
        <v>164</v>
      </c>
      <c r="L164" s="38"/>
      <c r="M164" s="38"/>
      <c r="N164" s="38"/>
      <c r="O164" s="38"/>
      <c r="P164" s="38"/>
      <c r="Q164" s="38"/>
      <c r="R164" s="38"/>
      <c r="S164" s="38"/>
    </row>
    <row r="165" spans="1:19" s="14" customFormat="1" ht="36" customHeight="1" thickBot="1">
      <c r="A165" s="52">
        <v>1</v>
      </c>
      <c r="B165" s="25"/>
      <c r="C165" s="18" t="s">
        <v>207</v>
      </c>
      <c r="D165" s="160" t="s">
        <v>306</v>
      </c>
      <c r="E165" s="27" t="s">
        <v>202</v>
      </c>
      <c r="F165" s="194" t="s">
        <v>578</v>
      </c>
      <c r="G165" s="91"/>
      <c r="H165" s="129"/>
      <c r="I165" s="87" t="s">
        <v>268</v>
      </c>
      <c r="J165" s="40"/>
      <c r="K165" s="178" t="s">
        <v>519</v>
      </c>
      <c r="L165" s="38"/>
      <c r="M165" s="38"/>
      <c r="N165" s="38"/>
      <c r="O165" s="38"/>
      <c r="P165" s="173"/>
      <c r="Q165" s="40"/>
      <c r="R165" s="40"/>
      <c r="S165" s="173"/>
    </row>
    <row r="166" spans="2:9" ht="8.25" customHeight="1">
      <c r="B166" s="25"/>
      <c r="C166" s="108"/>
      <c r="D166" s="6"/>
      <c r="E166" s="8"/>
      <c r="F166" s="185"/>
      <c r="G166" s="64"/>
      <c r="H166" s="130"/>
      <c r="I166" s="7"/>
    </row>
    <row r="167" spans="2:9" ht="30" customHeight="1">
      <c r="B167" s="115"/>
      <c r="C167" s="104" t="s">
        <v>188</v>
      </c>
      <c r="D167" s="3"/>
      <c r="E167" s="2"/>
      <c r="F167" s="186"/>
      <c r="G167" s="35"/>
      <c r="H167" s="127"/>
      <c r="I167" s="2"/>
    </row>
    <row r="168" spans="1:19" s="14" customFormat="1" ht="15" customHeight="1">
      <c r="A168" s="52"/>
      <c r="B168" s="25"/>
      <c r="C168" s="333" t="s">
        <v>416</v>
      </c>
      <c r="D168" s="354" t="s">
        <v>638</v>
      </c>
      <c r="E168" s="334" t="s">
        <v>307</v>
      </c>
      <c r="F168" s="329" t="s">
        <v>301</v>
      </c>
      <c r="G168" s="348" t="s">
        <v>212</v>
      </c>
      <c r="H168" s="348" t="s">
        <v>623</v>
      </c>
      <c r="I168" s="351" t="s">
        <v>624</v>
      </c>
      <c r="J168" s="376" t="s">
        <v>377</v>
      </c>
      <c r="K168" s="372" t="s">
        <v>378</v>
      </c>
      <c r="L168" s="372" t="s">
        <v>379</v>
      </c>
      <c r="M168" s="372" t="s">
        <v>380</v>
      </c>
      <c r="N168" s="372" t="s">
        <v>381</v>
      </c>
      <c r="O168" s="372" t="s">
        <v>382</v>
      </c>
      <c r="P168" s="372" t="s">
        <v>383</v>
      </c>
      <c r="Q168" s="372" t="s">
        <v>384</v>
      </c>
      <c r="R168" s="372" t="s">
        <v>385</v>
      </c>
      <c r="S168" s="372" t="s">
        <v>386</v>
      </c>
    </row>
    <row r="169" spans="1:19" s="14" customFormat="1" ht="15" customHeight="1" thickBot="1">
      <c r="A169" s="52"/>
      <c r="B169" s="25"/>
      <c r="C169" s="334"/>
      <c r="D169" s="355"/>
      <c r="E169" s="334"/>
      <c r="F169" s="330"/>
      <c r="G169" s="349"/>
      <c r="H169" s="360"/>
      <c r="I169" s="352"/>
      <c r="J169" s="377"/>
      <c r="K169" s="372"/>
      <c r="L169" s="372"/>
      <c r="M169" s="372"/>
      <c r="N169" s="372"/>
      <c r="O169" s="372"/>
      <c r="P169" s="372"/>
      <c r="Q169" s="372"/>
      <c r="R169" s="372"/>
      <c r="S169" s="372"/>
    </row>
    <row r="170" spans="1:19" s="14" customFormat="1" ht="55.5" customHeight="1" thickBot="1">
      <c r="A170" s="52"/>
      <c r="B170" s="25"/>
      <c r="C170" s="36" t="s">
        <v>335</v>
      </c>
      <c r="D170" s="239" t="s">
        <v>280</v>
      </c>
      <c r="E170" s="253" t="s">
        <v>277</v>
      </c>
      <c r="F170" s="241" t="s">
        <v>611</v>
      </c>
      <c r="G170" s="259"/>
      <c r="H170" s="260"/>
      <c r="I170" s="244" t="s">
        <v>152</v>
      </c>
      <c r="J170" s="245" t="s">
        <v>164</v>
      </c>
      <c r="K170" s="245" t="s">
        <v>225</v>
      </c>
      <c r="L170" s="245" t="s">
        <v>164</v>
      </c>
      <c r="M170" s="245" t="s">
        <v>164</v>
      </c>
      <c r="N170" s="245" t="s">
        <v>164</v>
      </c>
      <c r="O170" s="261"/>
      <c r="P170" s="261"/>
      <c r="Q170" s="245" t="s">
        <v>164</v>
      </c>
      <c r="R170" s="245" t="s">
        <v>164</v>
      </c>
      <c r="S170" s="245" t="s">
        <v>164</v>
      </c>
    </row>
    <row r="171" spans="1:19" s="14" customFormat="1" ht="19.5" customHeight="1" thickBot="1">
      <c r="A171" s="52"/>
      <c r="B171" s="25"/>
      <c r="C171" s="338" t="s">
        <v>281</v>
      </c>
      <c r="D171" s="339"/>
      <c r="E171" s="339"/>
      <c r="F171" s="339"/>
      <c r="G171" s="340"/>
      <c r="H171" s="341"/>
      <c r="I171" s="342"/>
      <c r="J171" s="203"/>
      <c r="K171" s="203"/>
      <c r="L171" s="203"/>
      <c r="M171" s="203"/>
      <c r="N171" s="203"/>
      <c r="O171" s="203"/>
      <c r="P171" s="203"/>
      <c r="Q171" s="203"/>
      <c r="R171" s="203"/>
      <c r="S171" s="203"/>
    </row>
    <row r="172" spans="1:19" s="21" customFormat="1" ht="55.5" customHeight="1">
      <c r="A172" s="53"/>
      <c r="B172" s="25"/>
      <c r="C172" s="358" t="s">
        <v>352</v>
      </c>
      <c r="D172" s="343" t="s">
        <v>278</v>
      </c>
      <c r="E172" s="27" t="s">
        <v>365</v>
      </c>
      <c r="F172" s="194" t="s">
        <v>579</v>
      </c>
      <c r="G172" s="92"/>
      <c r="H172" s="166"/>
      <c r="I172" s="84" t="s">
        <v>652</v>
      </c>
      <c r="J172" s="38" t="s">
        <v>164</v>
      </c>
      <c r="K172" s="38" t="s">
        <v>164</v>
      </c>
      <c r="L172" s="38" t="s">
        <v>164</v>
      </c>
      <c r="M172" s="38" t="s">
        <v>164</v>
      </c>
      <c r="N172" s="38" t="s">
        <v>164</v>
      </c>
      <c r="O172" s="40"/>
      <c r="P172" s="40"/>
      <c r="Q172" s="38" t="s">
        <v>164</v>
      </c>
      <c r="R172" s="38" t="s">
        <v>164</v>
      </c>
      <c r="S172" s="40" t="s">
        <v>164</v>
      </c>
    </row>
    <row r="173" spans="1:19" s="21" customFormat="1" ht="36" customHeight="1">
      <c r="A173" s="53"/>
      <c r="B173" s="25"/>
      <c r="C173" s="359"/>
      <c r="D173" s="344"/>
      <c r="E173" s="27" t="s">
        <v>366</v>
      </c>
      <c r="F173" s="194" t="s">
        <v>579</v>
      </c>
      <c r="G173" s="90"/>
      <c r="H173" s="136"/>
      <c r="I173" s="85" t="s">
        <v>213</v>
      </c>
      <c r="J173" s="38" t="s">
        <v>164</v>
      </c>
      <c r="K173" s="38" t="s">
        <v>164</v>
      </c>
      <c r="L173" s="38" t="s">
        <v>164</v>
      </c>
      <c r="M173" s="38" t="s">
        <v>164</v>
      </c>
      <c r="N173" s="38" t="s">
        <v>164</v>
      </c>
      <c r="O173" s="40"/>
      <c r="P173" s="40"/>
      <c r="Q173" s="38" t="s">
        <v>164</v>
      </c>
      <c r="R173" s="38" t="s">
        <v>164</v>
      </c>
      <c r="S173" s="40"/>
    </row>
    <row r="174" spans="1:19" s="21" customFormat="1" ht="36" customHeight="1">
      <c r="A174" s="53"/>
      <c r="B174" s="25"/>
      <c r="C174" s="361" t="s">
        <v>221</v>
      </c>
      <c r="D174" s="335" t="s">
        <v>292</v>
      </c>
      <c r="E174" s="215" t="s">
        <v>528</v>
      </c>
      <c r="F174" s="217" t="s">
        <v>582</v>
      </c>
      <c r="G174" s="219"/>
      <c r="H174" s="232"/>
      <c r="I174" s="213" t="s">
        <v>332</v>
      </c>
      <c r="J174" s="214"/>
      <c r="K174" s="214" t="s">
        <v>521</v>
      </c>
      <c r="L174" s="214"/>
      <c r="M174" s="214"/>
      <c r="N174" s="214"/>
      <c r="O174" s="214"/>
      <c r="P174" s="214"/>
      <c r="Q174" s="214"/>
      <c r="R174" s="214"/>
      <c r="S174" s="214"/>
    </row>
    <row r="175" spans="1:19" s="21" customFormat="1" ht="36" customHeight="1">
      <c r="A175" s="52">
        <v>1</v>
      </c>
      <c r="B175" s="25"/>
      <c r="C175" s="362"/>
      <c r="D175" s="336"/>
      <c r="E175" s="215" t="s">
        <v>344</v>
      </c>
      <c r="F175" s="217" t="s">
        <v>583</v>
      </c>
      <c r="G175" s="219"/>
      <c r="H175" s="232"/>
      <c r="I175" s="213" t="s">
        <v>257</v>
      </c>
      <c r="J175" s="226" t="s">
        <v>522</v>
      </c>
      <c r="K175" s="226" t="s">
        <v>522</v>
      </c>
      <c r="L175" s="226" t="s">
        <v>522</v>
      </c>
      <c r="M175" s="226" t="s">
        <v>522</v>
      </c>
      <c r="N175" s="226" t="s">
        <v>522</v>
      </c>
      <c r="O175" s="214"/>
      <c r="P175" s="214"/>
      <c r="Q175" s="226" t="s">
        <v>522</v>
      </c>
      <c r="R175" s="226" t="s">
        <v>522</v>
      </c>
      <c r="S175" s="214"/>
    </row>
    <row r="176" spans="1:19" s="21" customFormat="1" ht="36" customHeight="1">
      <c r="A176" s="52">
        <v>1</v>
      </c>
      <c r="B176" s="25"/>
      <c r="C176" s="362"/>
      <c r="D176" s="336"/>
      <c r="E176" s="215" t="s">
        <v>145</v>
      </c>
      <c r="F176" s="217" t="s">
        <v>580</v>
      </c>
      <c r="G176" s="219"/>
      <c r="H176" s="232"/>
      <c r="I176" s="213" t="s">
        <v>261</v>
      </c>
      <c r="J176" s="226" t="s">
        <v>522</v>
      </c>
      <c r="K176" s="226" t="s">
        <v>522</v>
      </c>
      <c r="L176" s="226" t="s">
        <v>522</v>
      </c>
      <c r="M176" s="226" t="s">
        <v>522</v>
      </c>
      <c r="N176" s="226" t="s">
        <v>522</v>
      </c>
      <c r="O176" s="231"/>
      <c r="P176" s="231"/>
      <c r="Q176" s="226" t="s">
        <v>522</v>
      </c>
      <c r="R176" s="226" t="s">
        <v>522</v>
      </c>
      <c r="S176" s="226" t="s">
        <v>522</v>
      </c>
    </row>
    <row r="177" spans="1:19" s="14" customFormat="1" ht="36" customHeight="1" thickBot="1">
      <c r="A177" s="52"/>
      <c r="B177" s="25"/>
      <c r="C177" s="363"/>
      <c r="D177" s="337"/>
      <c r="E177" s="215" t="s">
        <v>367</v>
      </c>
      <c r="F177" s="217" t="s">
        <v>581</v>
      </c>
      <c r="G177" s="216"/>
      <c r="H177" s="232"/>
      <c r="I177" s="213" t="s">
        <v>211</v>
      </c>
      <c r="J177" s="214" t="s">
        <v>521</v>
      </c>
      <c r="K177" s="214" t="s">
        <v>521</v>
      </c>
      <c r="L177" s="214" t="s">
        <v>521</v>
      </c>
      <c r="M177" s="214" t="s">
        <v>521</v>
      </c>
      <c r="N177" s="214" t="s">
        <v>521</v>
      </c>
      <c r="O177" s="214" t="s">
        <v>521</v>
      </c>
      <c r="P177" s="214" t="s">
        <v>521</v>
      </c>
      <c r="Q177" s="214" t="s">
        <v>521</v>
      </c>
      <c r="R177" s="214" t="s">
        <v>521</v>
      </c>
      <c r="S177" s="214" t="s">
        <v>521</v>
      </c>
    </row>
    <row r="178" spans="1:19" s="14" customFormat="1" ht="19.5" customHeight="1" thickBot="1">
      <c r="A178" s="52"/>
      <c r="B178" s="25"/>
      <c r="C178" s="339" t="s">
        <v>282</v>
      </c>
      <c r="D178" s="339"/>
      <c r="E178" s="339"/>
      <c r="F178" s="339"/>
      <c r="G178" s="340"/>
      <c r="H178" s="341"/>
      <c r="I178" s="342"/>
      <c r="J178" s="203"/>
      <c r="K178" s="203"/>
      <c r="L178" s="203"/>
      <c r="M178" s="203"/>
      <c r="N178" s="203"/>
      <c r="O178" s="203"/>
      <c r="P178" s="203"/>
      <c r="Q178" s="203"/>
      <c r="R178" s="203"/>
      <c r="S178" s="203"/>
    </row>
    <row r="179" spans="1:19" s="14" customFormat="1" ht="55.5" customHeight="1">
      <c r="A179" s="52"/>
      <c r="B179" s="25"/>
      <c r="C179" s="369" t="s">
        <v>284</v>
      </c>
      <c r="D179" s="331" t="s">
        <v>279</v>
      </c>
      <c r="E179" s="27" t="s">
        <v>365</v>
      </c>
      <c r="F179" s="194" t="s">
        <v>584</v>
      </c>
      <c r="G179" s="145"/>
      <c r="H179" s="166"/>
      <c r="I179" s="27" t="s">
        <v>653</v>
      </c>
      <c r="J179" s="38" t="s">
        <v>524</v>
      </c>
      <c r="K179" s="38" t="s">
        <v>524</v>
      </c>
      <c r="L179" s="38" t="s">
        <v>524</v>
      </c>
      <c r="M179" s="38" t="s">
        <v>524</v>
      </c>
      <c r="N179" s="38" t="s">
        <v>524</v>
      </c>
      <c r="O179" s="38"/>
      <c r="P179" s="38"/>
      <c r="Q179" s="38" t="s">
        <v>524</v>
      </c>
      <c r="R179" s="38" t="s">
        <v>524</v>
      </c>
      <c r="S179" s="38"/>
    </row>
    <row r="180" spans="1:19" s="14" customFormat="1" ht="36" customHeight="1">
      <c r="A180" s="52"/>
      <c r="B180" s="25"/>
      <c r="C180" s="399"/>
      <c r="D180" s="332"/>
      <c r="E180" s="27" t="s">
        <v>368</v>
      </c>
      <c r="F180" s="194" t="s">
        <v>584</v>
      </c>
      <c r="G180" s="93"/>
      <c r="H180" s="146"/>
      <c r="I180" s="27" t="s">
        <v>265</v>
      </c>
      <c r="J180" s="38"/>
      <c r="K180" s="38" t="s">
        <v>524</v>
      </c>
      <c r="L180" s="38"/>
      <c r="M180" s="38"/>
      <c r="N180" s="38"/>
      <c r="O180" s="38"/>
      <c r="P180" s="38"/>
      <c r="Q180" s="38"/>
      <c r="R180" s="38"/>
      <c r="S180" s="38"/>
    </row>
    <row r="181" spans="1:19" s="14" customFormat="1" ht="36" customHeight="1">
      <c r="A181" s="52">
        <v>1</v>
      </c>
      <c r="B181" s="25"/>
      <c r="C181" s="361" t="s">
        <v>357</v>
      </c>
      <c r="D181" s="364" t="s">
        <v>292</v>
      </c>
      <c r="E181" s="215" t="s">
        <v>144</v>
      </c>
      <c r="F181" s="217" t="s">
        <v>580</v>
      </c>
      <c r="G181" s="219"/>
      <c r="H181" s="228"/>
      <c r="I181" s="213" t="s">
        <v>261</v>
      </c>
      <c r="J181" s="226" t="s">
        <v>522</v>
      </c>
      <c r="K181" s="226" t="s">
        <v>522</v>
      </c>
      <c r="L181" s="226" t="s">
        <v>522</v>
      </c>
      <c r="M181" s="226" t="s">
        <v>522</v>
      </c>
      <c r="N181" s="226" t="s">
        <v>522</v>
      </c>
      <c r="O181" s="231"/>
      <c r="P181" s="231"/>
      <c r="Q181" s="226" t="s">
        <v>522</v>
      </c>
      <c r="R181" s="226" t="s">
        <v>522</v>
      </c>
      <c r="S181" s="226" t="s">
        <v>522</v>
      </c>
    </row>
    <row r="182" spans="1:19" s="14" customFormat="1" ht="36" customHeight="1" thickBot="1">
      <c r="A182" s="52"/>
      <c r="B182" s="25"/>
      <c r="C182" s="375"/>
      <c r="D182" s="365"/>
      <c r="E182" s="215" t="s">
        <v>367</v>
      </c>
      <c r="F182" s="217" t="s">
        <v>592</v>
      </c>
      <c r="G182" s="216"/>
      <c r="H182" s="228"/>
      <c r="I182" s="213" t="s">
        <v>321</v>
      </c>
      <c r="J182" s="214" t="s">
        <v>521</v>
      </c>
      <c r="K182" s="214" t="s">
        <v>521</v>
      </c>
      <c r="L182" s="214" t="s">
        <v>521</v>
      </c>
      <c r="M182" s="214" t="s">
        <v>521</v>
      </c>
      <c r="N182" s="214" t="s">
        <v>521</v>
      </c>
      <c r="O182" s="214" t="s">
        <v>521</v>
      </c>
      <c r="P182" s="214" t="s">
        <v>521</v>
      </c>
      <c r="Q182" s="214" t="s">
        <v>521</v>
      </c>
      <c r="R182" s="214" t="s">
        <v>521</v>
      </c>
      <c r="S182" s="214" t="s">
        <v>521</v>
      </c>
    </row>
    <row r="183" spans="1:19" s="14" customFormat="1" ht="19.5" customHeight="1" thickBot="1">
      <c r="A183" s="52"/>
      <c r="B183" s="25"/>
      <c r="C183" s="342" t="s">
        <v>283</v>
      </c>
      <c r="D183" s="356"/>
      <c r="E183" s="356"/>
      <c r="F183" s="356"/>
      <c r="G183" s="357"/>
      <c r="H183" s="357"/>
      <c r="I183" s="356"/>
      <c r="J183" s="203"/>
      <c r="K183" s="203"/>
      <c r="L183" s="203"/>
      <c r="M183" s="203"/>
      <c r="N183" s="203"/>
      <c r="O183" s="203"/>
      <c r="P183" s="203"/>
      <c r="Q183" s="203"/>
      <c r="R183" s="203"/>
      <c r="S183" s="203"/>
    </row>
    <row r="184" spans="1:19" s="21" customFormat="1" ht="55.5" customHeight="1">
      <c r="A184" s="53"/>
      <c r="B184" s="25"/>
      <c r="C184" s="369" t="s">
        <v>208</v>
      </c>
      <c r="D184" s="331" t="s">
        <v>218</v>
      </c>
      <c r="E184" s="27" t="s">
        <v>365</v>
      </c>
      <c r="F184" s="194" t="s">
        <v>584</v>
      </c>
      <c r="G184" s="92"/>
      <c r="H184" s="166"/>
      <c r="I184" s="84" t="s">
        <v>129</v>
      </c>
      <c r="J184" s="38" t="s">
        <v>524</v>
      </c>
      <c r="K184" s="38" t="s">
        <v>524</v>
      </c>
      <c r="L184" s="38" t="s">
        <v>524</v>
      </c>
      <c r="M184" s="38" t="s">
        <v>524</v>
      </c>
      <c r="N184" s="38" t="s">
        <v>524</v>
      </c>
      <c r="O184" s="40"/>
      <c r="P184" s="40"/>
      <c r="Q184" s="38" t="s">
        <v>524</v>
      </c>
      <c r="R184" s="38" t="s">
        <v>524</v>
      </c>
      <c r="S184" s="40"/>
    </row>
    <row r="185" spans="1:19" s="21" customFormat="1" ht="36" customHeight="1">
      <c r="A185" s="53"/>
      <c r="B185" s="25"/>
      <c r="C185" s="359"/>
      <c r="D185" s="332"/>
      <c r="E185" s="27" t="s">
        <v>366</v>
      </c>
      <c r="F185" s="194" t="s">
        <v>584</v>
      </c>
      <c r="G185" s="90"/>
      <c r="H185" s="136"/>
      <c r="I185" s="85" t="s">
        <v>213</v>
      </c>
      <c r="J185" s="38" t="s">
        <v>524</v>
      </c>
      <c r="K185" s="38" t="s">
        <v>524</v>
      </c>
      <c r="L185" s="38" t="s">
        <v>524</v>
      </c>
      <c r="M185" s="38" t="s">
        <v>524</v>
      </c>
      <c r="N185" s="38" t="s">
        <v>524</v>
      </c>
      <c r="O185" s="40"/>
      <c r="P185" s="40"/>
      <c r="Q185" s="38" t="s">
        <v>524</v>
      </c>
      <c r="R185" s="38" t="s">
        <v>524</v>
      </c>
      <c r="S185" s="40"/>
    </row>
    <row r="186" spans="1:19" s="14" customFormat="1" ht="36" customHeight="1">
      <c r="A186" s="52"/>
      <c r="B186" s="25"/>
      <c r="C186" s="345" t="s">
        <v>347</v>
      </c>
      <c r="D186" s="353" t="s">
        <v>292</v>
      </c>
      <c r="E186" s="215" t="s">
        <v>250</v>
      </c>
      <c r="F186" s="217" t="s">
        <v>580</v>
      </c>
      <c r="G186" s="219"/>
      <c r="H186" s="230"/>
      <c r="I186" s="213" t="s">
        <v>262</v>
      </c>
      <c r="J186" s="214"/>
      <c r="K186" s="214" t="s">
        <v>521</v>
      </c>
      <c r="L186" s="214"/>
      <c r="M186" s="214"/>
      <c r="N186" s="214"/>
      <c r="O186" s="214"/>
      <c r="P186" s="214"/>
      <c r="Q186" s="214"/>
      <c r="R186" s="214"/>
      <c r="S186" s="214"/>
    </row>
    <row r="187" spans="1:19" s="14" customFormat="1" ht="36" customHeight="1">
      <c r="A187" s="52">
        <v>1</v>
      </c>
      <c r="B187" s="25"/>
      <c r="C187" s="345"/>
      <c r="D187" s="353"/>
      <c r="E187" s="215" t="s">
        <v>146</v>
      </c>
      <c r="F187" s="217" t="s">
        <v>580</v>
      </c>
      <c r="G187" s="219"/>
      <c r="H187" s="230"/>
      <c r="I187" s="213" t="s">
        <v>261</v>
      </c>
      <c r="J187" s="226" t="s">
        <v>523</v>
      </c>
      <c r="K187" s="226" t="s">
        <v>523</v>
      </c>
      <c r="L187" s="226" t="s">
        <v>523</v>
      </c>
      <c r="M187" s="226" t="s">
        <v>523</v>
      </c>
      <c r="N187" s="226" t="s">
        <v>523</v>
      </c>
      <c r="O187" s="231"/>
      <c r="P187" s="231"/>
      <c r="Q187" s="226" t="s">
        <v>523</v>
      </c>
      <c r="R187" s="226" t="s">
        <v>523</v>
      </c>
      <c r="S187" s="226" t="s">
        <v>523</v>
      </c>
    </row>
    <row r="188" spans="1:19" s="14" customFormat="1" ht="36" customHeight="1" thickBot="1">
      <c r="A188" s="52"/>
      <c r="B188" s="25"/>
      <c r="C188" s="345"/>
      <c r="D188" s="353"/>
      <c r="E188" s="215" t="s">
        <v>481</v>
      </c>
      <c r="F188" s="217" t="s">
        <v>551</v>
      </c>
      <c r="G188" s="216"/>
      <c r="H188" s="230"/>
      <c r="I188" s="213" t="s">
        <v>482</v>
      </c>
      <c r="J188" s="214" t="s">
        <v>521</v>
      </c>
      <c r="K188" s="214" t="s">
        <v>521</v>
      </c>
      <c r="L188" s="214" t="s">
        <v>521</v>
      </c>
      <c r="M188" s="214" t="s">
        <v>521</v>
      </c>
      <c r="N188" s="214" t="s">
        <v>521</v>
      </c>
      <c r="O188" s="214" t="s">
        <v>521</v>
      </c>
      <c r="P188" s="214" t="s">
        <v>521</v>
      </c>
      <c r="Q188" s="214" t="s">
        <v>521</v>
      </c>
      <c r="R188" s="214" t="s">
        <v>521</v>
      </c>
      <c r="S188" s="214" t="s">
        <v>521</v>
      </c>
    </row>
    <row r="189" spans="2:9" ht="8.25" customHeight="1">
      <c r="B189" s="25"/>
      <c r="C189" s="108"/>
      <c r="D189" s="6"/>
      <c r="E189" s="8"/>
      <c r="F189" s="185"/>
      <c r="G189" s="64"/>
      <c r="H189" s="130"/>
      <c r="I189" s="7"/>
    </row>
    <row r="190" spans="1:19" s="30" customFormat="1" ht="30" customHeight="1">
      <c r="A190" s="53"/>
      <c r="B190" s="115"/>
      <c r="C190" s="107" t="s">
        <v>189</v>
      </c>
      <c r="D190" s="47"/>
      <c r="E190" s="48"/>
      <c r="F190" s="186"/>
      <c r="G190" s="39"/>
      <c r="H190" s="137"/>
      <c r="I190" s="48"/>
      <c r="J190" s="39"/>
      <c r="K190" s="39"/>
      <c r="L190" s="39"/>
      <c r="M190" s="39"/>
      <c r="N190" s="39"/>
      <c r="O190" s="39"/>
      <c r="P190" s="39"/>
      <c r="Q190" s="39"/>
      <c r="R190" s="39"/>
      <c r="S190" s="39"/>
    </row>
    <row r="191" spans="1:19" s="14" customFormat="1" ht="13.5" customHeight="1">
      <c r="A191" s="52"/>
      <c r="B191" s="25"/>
      <c r="C191" s="333" t="s">
        <v>417</v>
      </c>
      <c r="D191" s="354" t="s">
        <v>638</v>
      </c>
      <c r="E191" s="334" t="s">
        <v>307</v>
      </c>
      <c r="F191" s="329" t="s">
        <v>301</v>
      </c>
      <c r="G191" s="348" t="s">
        <v>212</v>
      </c>
      <c r="H191" s="348" t="s">
        <v>623</v>
      </c>
      <c r="I191" s="351" t="s">
        <v>624</v>
      </c>
      <c r="J191" s="376" t="s">
        <v>377</v>
      </c>
      <c r="K191" s="372" t="s">
        <v>378</v>
      </c>
      <c r="L191" s="372" t="s">
        <v>379</v>
      </c>
      <c r="M191" s="372" t="s">
        <v>380</v>
      </c>
      <c r="N191" s="372" t="s">
        <v>381</v>
      </c>
      <c r="O191" s="372" t="s">
        <v>382</v>
      </c>
      <c r="P191" s="372" t="s">
        <v>383</v>
      </c>
      <c r="Q191" s="372" t="s">
        <v>384</v>
      </c>
      <c r="R191" s="372" t="s">
        <v>385</v>
      </c>
      <c r="S191" s="372" t="s">
        <v>386</v>
      </c>
    </row>
    <row r="192" spans="1:19" s="14" customFormat="1" ht="13.5" customHeight="1" thickBot="1">
      <c r="A192" s="52"/>
      <c r="B192" s="25"/>
      <c r="C192" s="334"/>
      <c r="D192" s="355"/>
      <c r="E192" s="334"/>
      <c r="F192" s="330"/>
      <c r="G192" s="349"/>
      <c r="H192" s="360"/>
      <c r="I192" s="352"/>
      <c r="J192" s="377"/>
      <c r="K192" s="372"/>
      <c r="L192" s="372"/>
      <c r="M192" s="372"/>
      <c r="N192" s="372"/>
      <c r="O192" s="372"/>
      <c r="P192" s="372"/>
      <c r="Q192" s="372"/>
      <c r="R192" s="372"/>
      <c r="S192" s="372"/>
    </row>
    <row r="193" spans="1:19" s="14" customFormat="1" ht="55.5" customHeight="1">
      <c r="A193" s="52"/>
      <c r="B193" s="25"/>
      <c r="C193" s="36" t="s">
        <v>335</v>
      </c>
      <c r="D193" s="239" t="s">
        <v>280</v>
      </c>
      <c r="E193" s="253" t="s">
        <v>470</v>
      </c>
      <c r="F193" s="241" t="s">
        <v>588</v>
      </c>
      <c r="G193" s="262"/>
      <c r="H193" s="251"/>
      <c r="I193" s="251" t="s">
        <v>130</v>
      </c>
      <c r="J193" s="245" t="s">
        <v>164</v>
      </c>
      <c r="K193" s="245" t="s">
        <v>225</v>
      </c>
      <c r="L193" s="245" t="s">
        <v>164</v>
      </c>
      <c r="M193" s="245" t="s">
        <v>225</v>
      </c>
      <c r="N193" s="245" t="s">
        <v>225</v>
      </c>
      <c r="O193" s="245"/>
      <c r="P193" s="245"/>
      <c r="Q193" s="245"/>
      <c r="R193" s="245" t="s">
        <v>225</v>
      </c>
      <c r="S193" s="245"/>
    </row>
    <row r="194" spans="1:19" s="14" customFormat="1" ht="55.5" customHeight="1">
      <c r="A194" s="52"/>
      <c r="B194" s="25"/>
      <c r="C194" s="369" t="s">
        <v>353</v>
      </c>
      <c r="D194" s="395" t="s">
        <v>256</v>
      </c>
      <c r="E194" s="27" t="s">
        <v>135</v>
      </c>
      <c r="F194" s="194" t="s">
        <v>589</v>
      </c>
      <c r="G194" s="93"/>
      <c r="H194" s="146"/>
      <c r="I194" s="86" t="s">
        <v>411</v>
      </c>
      <c r="J194" s="38"/>
      <c r="K194" s="38"/>
      <c r="L194" s="38"/>
      <c r="M194" s="38"/>
      <c r="N194" s="38" t="s">
        <v>225</v>
      </c>
      <c r="O194" s="38"/>
      <c r="P194" s="38"/>
      <c r="Q194" s="38"/>
      <c r="R194" s="38"/>
      <c r="S194" s="38"/>
    </row>
    <row r="195" spans="1:19" s="14" customFormat="1" ht="36" customHeight="1">
      <c r="A195" s="52"/>
      <c r="B195" s="25"/>
      <c r="C195" s="398"/>
      <c r="D195" s="396"/>
      <c r="E195" s="27" t="s">
        <v>471</v>
      </c>
      <c r="F195" s="194" t="s">
        <v>590</v>
      </c>
      <c r="G195" s="93"/>
      <c r="H195" s="86"/>
      <c r="I195" s="86" t="s">
        <v>261</v>
      </c>
      <c r="J195" s="38"/>
      <c r="K195" s="38" t="s">
        <v>164</v>
      </c>
      <c r="L195" s="38"/>
      <c r="M195" s="38"/>
      <c r="N195" s="38"/>
      <c r="O195" s="38"/>
      <c r="P195" s="38"/>
      <c r="Q195" s="38"/>
      <c r="R195" s="180"/>
      <c r="S195" s="38"/>
    </row>
    <row r="196" spans="1:19" s="14" customFormat="1" ht="36" customHeight="1">
      <c r="A196" s="52"/>
      <c r="B196" s="25"/>
      <c r="C196" s="398"/>
      <c r="D196" s="396"/>
      <c r="E196" s="27" t="s">
        <v>251</v>
      </c>
      <c r="F196" s="194" t="s">
        <v>590</v>
      </c>
      <c r="G196" s="93"/>
      <c r="H196" s="86"/>
      <c r="I196" s="86" t="s">
        <v>261</v>
      </c>
      <c r="J196" s="38"/>
      <c r="K196" s="38" t="s">
        <v>164</v>
      </c>
      <c r="L196" s="38"/>
      <c r="M196" s="38"/>
      <c r="N196" s="38"/>
      <c r="O196" s="38"/>
      <c r="P196" s="38"/>
      <c r="Q196" s="38"/>
      <c r="R196" s="38"/>
      <c r="S196" s="38"/>
    </row>
    <row r="197" spans="1:19" s="14" customFormat="1" ht="36" customHeight="1">
      <c r="A197" s="52"/>
      <c r="B197" s="25"/>
      <c r="C197" s="398"/>
      <c r="D197" s="396"/>
      <c r="E197" s="27" t="s">
        <v>252</v>
      </c>
      <c r="F197" s="194" t="s">
        <v>590</v>
      </c>
      <c r="G197" s="93"/>
      <c r="H197" s="86"/>
      <c r="I197" s="86" t="s">
        <v>289</v>
      </c>
      <c r="J197" s="38"/>
      <c r="K197" s="38" t="s">
        <v>164</v>
      </c>
      <c r="L197" s="38"/>
      <c r="M197" s="38"/>
      <c r="N197" s="38"/>
      <c r="O197" s="38"/>
      <c r="P197" s="38"/>
      <c r="Q197" s="38"/>
      <c r="R197" s="38"/>
      <c r="S197" s="38"/>
    </row>
    <row r="198" spans="1:19" s="14" customFormat="1" ht="36" customHeight="1">
      <c r="A198" s="52"/>
      <c r="B198" s="25"/>
      <c r="C198" s="398"/>
      <c r="D198" s="397"/>
      <c r="E198" s="156" t="s">
        <v>136</v>
      </c>
      <c r="F198" s="194" t="s">
        <v>539</v>
      </c>
      <c r="G198" s="93"/>
      <c r="H198" s="86"/>
      <c r="I198" s="86" t="s">
        <v>213</v>
      </c>
      <c r="J198" s="40" t="s">
        <v>164</v>
      </c>
      <c r="K198" s="38" t="s">
        <v>164</v>
      </c>
      <c r="L198" s="40" t="s">
        <v>164</v>
      </c>
      <c r="M198" s="38" t="s">
        <v>164</v>
      </c>
      <c r="N198" s="38"/>
      <c r="O198" s="38"/>
      <c r="P198" s="38"/>
      <c r="Q198" s="38" t="s">
        <v>164</v>
      </c>
      <c r="R198" s="38"/>
      <c r="S198" s="38"/>
    </row>
    <row r="199" spans="1:19" s="14" customFormat="1" ht="55.5" customHeight="1">
      <c r="A199" s="52">
        <v>1</v>
      </c>
      <c r="B199" s="25"/>
      <c r="C199" s="26" t="s">
        <v>327</v>
      </c>
      <c r="D199" s="161" t="s">
        <v>330</v>
      </c>
      <c r="E199" s="27" t="s">
        <v>147</v>
      </c>
      <c r="F199" s="194" t="s">
        <v>591</v>
      </c>
      <c r="G199" s="93"/>
      <c r="H199" s="166"/>
      <c r="I199" s="86" t="s">
        <v>328</v>
      </c>
      <c r="J199" s="172" t="s">
        <v>491</v>
      </c>
      <c r="K199" s="172" t="s">
        <v>491</v>
      </c>
      <c r="L199" s="172" t="s">
        <v>491</v>
      </c>
      <c r="M199" s="172" t="s">
        <v>491</v>
      </c>
      <c r="N199" s="172" t="s">
        <v>491</v>
      </c>
      <c r="O199" s="40"/>
      <c r="P199" s="173"/>
      <c r="Q199" s="40"/>
      <c r="R199" s="172" t="s">
        <v>491</v>
      </c>
      <c r="S199" s="173"/>
    </row>
    <row r="200" spans="1:19" s="14" customFormat="1" ht="36" customHeight="1">
      <c r="A200" s="52"/>
      <c r="B200" s="25"/>
      <c r="C200" s="373" t="s">
        <v>284</v>
      </c>
      <c r="D200" s="353" t="s">
        <v>292</v>
      </c>
      <c r="E200" s="210" t="s">
        <v>253</v>
      </c>
      <c r="F200" s="217" t="s">
        <v>568</v>
      </c>
      <c r="G200" s="219"/>
      <c r="H200" s="213"/>
      <c r="I200" s="213" t="s">
        <v>261</v>
      </c>
      <c r="J200" s="214"/>
      <c r="K200" s="214" t="s">
        <v>521</v>
      </c>
      <c r="L200" s="214"/>
      <c r="M200" s="214"/>
      <c r="N200" s="214"/>
      <c r="O200" s="214"/>
      <c r="P200" s="214"/>
      <c r="Q200" s="214"/>
      <c r="R200" s="214"/>
      <c r="S200" s="214"/>
    </row>
    <row r="201" spans="1:19" s="14" customFormat="1" ht="36" customHeight="1">
      <c r="A201" s="52"/>
      <c r="B201" s="25"/>
      <c r="C201" s="373"/>
      <c r="D201" s="353"/>
      <c r="E201" s="210" t="s">
        <v>254</v>
      </c>
      <c r="F201" s="217" t="s">
        <v>568</v>
      </c>
      <c r="G201" s="219"/>
      <c r="H201" s="213"/>
      <c r="I201" s="213" t="s">
        <v>245</v>
      </c>
      <c r="J201" s="214"/>
      <c r="K201" s="214" t="s">
        <v>521</v>
      </c>
      <c r="L201" s="214"/>
      <c r="M201" s="214"/>
      <c r="N201" s="214"/>
      <c r="O201" s="214"/>
      <c r="P201" s="214"/>
      <c r="Q201" s="214"/>
      <c r="R201" s="214"/>
      <c r="S201" s="214"/>
    </row>
    <row r="202" spans="1:19" s="14" customFormat="1" ht="55.5" customHeight="1">
      <c r="A202" s="52"/>
      <c r="B202" s="25"/>
      <c r="C202" s="373"/>
      <c r="D202" s="353"/>
      <c r="E202" s="210" t="s">
        <v>472</v>
      </c>
      <c r="F202" s="217" t="s">
        <v>585</v>
      </c>
      <c r="G202" s="219"/>
      <c r="H202" s="213"/>
      <c r="I202" s="213" t="s">
        <v>643</v>
      </c>
      <c r="J202" s="214"/>
      <c r="K202" s="214" t="s">
        <v>521</v>
      </c>
      <c r="L202" s="214"/>
      <c r="M202" s="214"/>
      <c r="N202" s="214"/>
      <c r="O202" s="214"/>
      <c r="P202" s="214"/>
      <c r="Q202" s="214"/>
      <c r="R202" s="214"/>
      <c r="S202" s="214"/>
    </row>
    <row r="203" spans="1:19" s="14" customFormat="1" ht="55.5" customHeight="1">
      <c r="A203" s="52"/>
      <c r="B203" s="25"/>
      <c r="C203" s="373"/>
      <c r="D203" s="353"/>
      <c r="E203" s="210" t="s">
        <v>473</v>
      </c>
      <c r="F203" s="217" t="s">
        <v>568</v>
      </c>
      <c r="G203" s="219"/>
      <c r="H203" s="213"/>
      <c r="I203" s="213" t="s">
        <v>474</v>
      </c>
      <c r="J203" s="214"/>
      <c r="K203" s="214"/>
      <c r="L203" s="214"/>
      <c r="M203" s="214"/>
      <c r="N203" s="214" t="s">
        <v>521</v>
      </c>
      <c r="O203" s="214"/>
      <c r="P203" s="214"/>
      <c r="Q203" s="214"/>
      <c r="R203" s="214"/>
      <c r="S203" s="214"/>
    </row>
    <row r="204" spans="1:19" s="14" customFormat="1" ht="36" customHeight="1">
      <c r="A204" s="52"/>
      <c r="B204" s="25"/>
      <c r="C204" s="373"/>
      <c r="D204" s="353"/>
      <c r="E204" s="210" t="s">
        <v>475</v>
      </c>
      <c r="F204" s="217" t="s">
        <v>586</v>
      </c>
      <c r="G204" s="219"/>
      <c r="H204" s="213"/>
      <c r="I204" s="213" t="s">
        <v>288</v>
      </c>
      <c r="J204" s="214" t="s">
        <v>521</v>
      </c>
      <c r="K204" s="214" t="s">
        <v>521</v>
      </c>
      <c r="L204" s="214" t="s">
        <v>521</v>
      </c>
      <c r="M204" s="214" t="s">
        <v>521</v>
      </c>
      <c r="N204" s="214" t="s">
        <v>521</v>
      </c>
      <c r="O204" s="214" t="s">
        <v>521</v>
      </c>
      <c r="P204" s="214" t="s">
        <v>521</v>
      </c>
      <c r="Q204" s="214" t="s">
        <v>521</v>
      </c>
      <c r="R204" s="214"/>
      <c r="S204" s="214"/>
    </row>
    <row r="205" spans="1:19" s="14" customFormat="1" ht="36" customHeight="1">
      <c r="A205" s="52"/>
      <c r="B205" s="25"/>
      <c r="C205" s="373"/>
      <c r="D205" s="353"/>
      <c r="E205" s="215" t="s">
        <v>476</v>
      </c>
      <c r="F205" s="217" t="s">
        <v>587</v>
      </c>
      <c r="G205" s="219"/>
      <c r="H205" s="213"/>
      <c r="I205" s="213" t="s">
        <v>356</v>
      </c>
      <c r="J205" s="214" t="s">
        <v>521</v>
      </c>
      <c r="K205" s="214" t="s">
        <v>521</v>
      </c>
      <c r="L205" s="214" t="s">
        <v>521</v>
      </c>
      <c r="M205" s="214" t="s">
        <v>521</v>
      </c>
      <c r="N205" s="214" t="s">
        <v>521</v>
      </c>
      <c r="O205" s="214" t="s">
        <v>521</v>
      </c>
      <c r="P205" s="214" t="s">
        <v>521</v>
      </c>
      <c r="Q205" s="214" t="s">
        <v>521</v>
      </c>
      <c r="R205" s="214"/>
      <c r="S205" s="214"/>
    </row>
    <row r="206" spans="1:19" s="14" customFormat="1" ht="36" customHeight="1">
      <c r="A206" s="52"/>
      <c r="B206" s="25"/>
      <c r="C206" s="373"/>
      <c r="D206" s="353"/>
      <c r="E206" s="215" t="s">
        <v>477</v>
      </c>
      <c r="F206" s="217" t="s">
        <v>568</v>
      </c>
      <c r="G206" s="219"/>
      <c r="H206" s="213"/>
      <c r="I206" s="213" t="s">
        <v>261</v>
      </c>
      <c r="J206" s="214"/>
      <c r="K206" s="214" t="s">
        <v>521</v>
      </c>
      <c r="L206" s="214"/>
      <c r="M206" s="214"/>
      <c r="N206" s="214"/>
      <c r="O206" s="214"/>
      <c r="P206" s="214"/>
      <c r="Q206" s="214"/>
      <c r="R206" s="214"/>
      <c r="S206" s="214"/>
    </row>
    <row r="207" spans="1:19" s="14" customFormat="1" ht="36" customHeight="1">
      <c r="A207" s="52"/>
      <c r="B207" s="25"/>
      <c r="C207" s="373"/>
      <c r="D207" s="353"/>
      <c r="E207" s="215" t="s">
        <v>655</v>
      </c>
      <c r="F207" s="217" t="s">
        <v>586</v>
      </c>
      <c r="G207" s="219"/>
      <c r="H207" s="213"/>
      <c r="I207" s="213" t="s">
        <v>632</v>
      </c>
      <c r="J207" s="214"/>
      <c r="K207" s="214" t="s">
        <v>521</v>
      </c>
      <c r="L207" s="214"/>
      <c r="M207" s="214"/>
      <c r="N207" s="214"/>
      <c r="O207" s="214"/>
      <c r="P207" s="214"/>
      <c r="Q207" s="214"/>
      <c r="R207" s="214"/>
      <c r="S207" s="214"/>
    </row>
    <row r="208" spans="1:19" s="14" customFormat="1" ht="36" customHeight="1">
      <c r="A208" s="52"/>
      <c r="B208" s="25"/>
      <c r="C208" s="373"/>
      <c r="D208" s="353"/>
      <c r="E208" s="215" t="s">
        <v>478</v>
      </c>
      <c r="F208" s="217" t="s">
        <v>568</v>
      </c>
      <c r="G208" s="219"/>
      <c r="H208" s="213"/>
      <c r="I208" s="213" t="s">
        <v>261</v>
      </c>
      <c r="J208" s="214"/>
      <c r="K208" s="214" t="s">
        <v>521</v>
      </c>
      <c r="L208" s="214"/>
      <c r="M208" s="214"/>
      <c r="N208" s="214"/>
      <c r="O208" s="214"/>
      <c r="P208" s="214"/>
      <c r="Q208" s="214"/>
      <c r="R208" s="214"/>
      <c r="S208" s="214"/>
    </row>
    <row r="209" spans="1:19" s="14" customFormat="1" ht="36" customHeight="1">
      <c r="A209" s="52"/>
      <c r="B209" s="25"/>
      <c r="C209" s="373"/>
      <c r="D209" s="353"/>
      <c r="E209" s="215" t="s">
        <v>479</v>
      </c>
      <c r="F209" s="217" t="s">
        <v>568</v>
      </c>
      <c r="G209" s="219"/>
      <c r="H209" s="229"/>
      <c r="I209" s="213" t="s">
        <v>628</v>
      </c>
      <c r="J209" s="214" t="s">
        <v>521</v>
      </c>
      <c r="K209" s="214" t="s">
        <v>521</v>
      </c>
      <c r="L209" s="214" t="s">
        <v>521</v>
      </c>
      <c r="M209" s="214" t="s">
        <v>521</v>
      </c>
      <c r="N209" s="214" t="s">
        <v>521</v>
      </c>
      <c r="O209" s="214"/>
      <c r="P209" s="214"/>
      <c r="Q209" s="214"/>
      <c r="R209" s="214"/>
      <c r="S209" s="214"/>
    </row>
    <row r="210" spans="1:19" s="14" customFormat="1" ht="36" customHeight="1">
      <c r="A210" s="52"/>
      <c r="B210" s="25"/>
      <c r="C210" s="373"/>
      <c r="D210" s="353"/>
      <c r="E210" s="215" t="s">
        <v>371</v>
      </c>
      <c r="F210" s="217" t="s">
        <v>587</v>
      </c>
      <c r="G210" s="219"/>
      <c r="H210" s="213"/>
      <c r="I210" s="213" t="s">
        <v>288</v>
      </c>
      <c r="J210" s="214"/>
      <c r="K210" s="214"/>
      <c r="L210" s="214"/>
      <c r="M210" s="214" t="s">
        <v>521</v>
      </c>
      <c r="N210" s="214"/>
      <c r="O210" s="214"/>
      <c r="P210" s="214"/>
      <c r="Q210" s="214"/>
      <c r="R210" s="214"/>
      <c r="S210" s="214"/>
    </row>
    <row r="211" spans="1:19" s="14" customFormat="1" ht="36" customHeight="1" thickBot="1">
      <c r="A211" s="52"/>
      <c r="B211" s="25"/>
      <c r="C211" s="373"/>
      <c r="D211" s="353"/>
      <c r="E211" s="215" t="s">
        <v>480</v>
      </c>
      <c r="F211" s="217" t="s">
        <v>587</v>
      </c>
      <c r="G211" s="216"/>
      <c r="H211" s="213"/>
      <c r="I211" s="213" t="s">
        <v>213</v>
      </c>
      <c r="J211" s="214"/>
      <c r="K211" s="214"/>
      <c r="L211" s="214"/>
      <c r="M211" s="214"/>
      <c r="N211" s="214"/>
      <c r="O211" s="214"/>
      <c r="P211" s="214"/>
      <c r="Q211" s="214"/>
      <c r="R211" s="214" t="s">
        <v>521</v>
      </c>
      <c r="S211" s="214"/>
    </row>
    <row r="212" spans="2:9" ht="8.25" customHeight="1">
      <c r="B212" s="25"/>
      <c r="C212" s="108"/>
      <c r="D212" s="6"/>
      <c r="E212" s="8"/>
      <c r="F212" s="192"/>
      <c r="G212" s="64"/>
      <c r="H212" s="130"/>
      <c r="I212" s="7"/>
    </row>
    <row r="213" spans="2:9" ht="30" customHeight="1">
      <c r="B213" s="115"/>
      <c r="C213" s="104" t="s">
        <v>190</v>
      </c>
      <c r="D213" s="3"/>
      <c r="E213" s="2"/>
      <c r="F213" s="182"/>
      <c r="G213" s="35"/>
      <c r="H213" s="127"/>
      <c r="I213" s="2"/>
    </row>
    <row r="214" spans="1:19" s="14" customFormat="1" ht="15" customHeight="1">
      <c r="A214" s="52"/>
      <c r="B214" s="25"/>
      <c r="C214" s="333" t="s">
        <v>417</v>
      </c>
      <c r="D214" s="354" t="s">
        <v>638</v>
      </c>
      <c r="E214" s="334" t="s">
        <v>307</v>
      </c>
      <c r="F214" s="329" t="s">
        <v>301</v>
      </c>
      <c r="G214" s="348" t="s">
        <v>212</v>
      </c>
      <c r="H214" s="348" t="s">
        <v>623</v>
      </c>
      <c r="I214" s="351" t="s">
        <v>624</v>
      </c>
      <c r="J214" s="376" t="s">
        <v>387</v>
      </c>
      <c r="K214" s="372" t="s">
        <v>388</v>
      </c>
      <c r="L214" s="372" t="s">
        <v>389</v>
      </c>
      <c r="M214" s="372" t="s">
        <v>390</v>
      </c>
      <c r="N214" s="372" t="s">
        <v>391</v>
      </c>
      <c r="O214" s="372" t="s">
        <v>392</v>
      </c>
      <c r="P214" s="372" t="s">
        <v>393</v>
      </c>
      <c r="Q214" s="372" t="s">
        <v>394</v>
      </c>
      <c r="R214" s="372" t="s">
        <v>395</v>
      </c>
      <c r="S214" s="372" t="s">
        <v>396</v>
      </c>
    </row>
    <row r="215" spans="1:19" s="14" customFormat="1" ht="15" customHeight="1" thickBot="1">
      <c r="A215" s="52"/>
      <c r="B215" s="25"/>
      <c r="C215" s="334"/>
      <c r="D215" s="355"/>
      <c r="E215" s="334"/>
      <c r="F215" s="330"/>
      <c r="G215" s="349"/>
      <c r="H215" s="360"/>
      <c r="I215" s="352"/>
      <c r="J215" s="377"/>
      <c r="K215" s="372"/>
      <c r="L215" s="372"/>
      <c r="M215" s="372"/>
      <c r="N215" s="372"/>
      <c r="O215" s="372"/>
      <c r="P215" s="372"/>
      <c r="Q215" s="372"/>
      <c r="R215" s="372"/>
      <c r="S215" s="372"/>
    </row>
    <row r="216" spans="1:19" s="14" customFormat="1" ht="66" customHeight="1">
      <c r="A216" s="52"/>
      <c r="B216" s="25"/>
      <c r="C216" s="36" t="s">
        <v>335</v>
      </c>
      <c r="D216" s="239" t="s">
        <v>280</v>
      </c>
      <c r="E216" s="253" t="s">
        <v>153</v>
      </c>
      <c r="F216" s="241" t="s">
        <v>594</v>
      </c>
      <c r="G216" s="262"/>
      <c r="H216" s="251"/>
      <c r="I216" s="249" t="s">
        <v>154</v>
      </c>
      <c r="J216" s="261"/>
      <c r="K216" s="261"/>
      <c r="L216" s="261"/>
      <c r="M216" s="261"/>
      <c r="N216" s="261"/>
      <c r="O216" s="261"/>
      <c r="P216" s="261"/>
      <c r="Q216" s="261"/>
      <c r="R216" s="261"/>
      <c r="S216" s="261"/>
    </row>
    <row r="217" spans="1:19" s="14" customFormat="1" ht="36" customHeight="1">
      <c r="A217" s="52"/>
      <c r="B217" s="25"/>
      <c r="C217" s="36" t="s">
        <v>351</v>
      </c>
      <c r="D217" s="160" t="s">
        <v>319</v>
      </c>
      <c r="E217" s="27" t="s">
        <v>236</v>
      </c>
      <c r="F217" s="194" t="s">
        <v>541</v>
      </c>
      <c r="G217" s="93"/>
      <c r="H217" s="146"/>
      <c r="I217" s="86" t="s">
        <v>290</v>
      </c>
      <c r="J217" s="38"/>
      <c r="K217" s="38" t="s">
        <v>225</v>
      </c>
      <c r="L217" s="38" t="s">
        <v>225</v>
      </c>
      <c r="M217" s="38"/>
      <c r="N217" s="38"/>
      <c r="O217" s="38"/>
      <c r="P217" s="38"/>
      <c r="Q217" s="38"/>
      <c r="R217" s="38"/>
      <c r="S217" s="38"/>
    </row>
    <row r="218" spans="1:19" s="14" customFormat="1" ht="55.5" customHeight="1">
      <c r="A218" s="52"/>
      <c r="B218" s="25"/>
      <c r="C218" s="44" t="s">
        <v>285</v>
      </c>
      <c r="D218" s="157" t="s">
        <v>304</v>
      </c>
      <c r="E218" s="27" t="s">
        <v>453</v>
      </c>
      <c r="F218" s="194" t="s">
        <v>541</v>
      </c>
      <c r="G218" s="93"/>
      <c r="H218" s="86"/>
      <c r="I218" s="86" t="s">
        <v>237</v>
      </c>
      <c r="J218" s="38"/>
      <c r="K218" s="38" t="s">
        <v>225</v>
      </c>
      <c r="L218" s="38"/>
      <c r="M218" s="38"/>
      <c r="N218" s="38"/>
      <c r="O218" s="38"/>
      <c r="P218" s="38"/>
      <c r="Q218" s="38"/>
      <c r="R218" s="38"/>
      <c r="S218" s="38"/>
    </row>
    <row r="219" spans="1:19" s="14" customFormat="1" ht="55.5" customHeight="1">
      <c r="A219" s="52"/>
      <c r="B219" s="25"/>
      <c r="C219" s="369" t="s">
        <v>220</v>
      </c>
      <c r="D219" s="370" t="s">
        <v>228</v>
      </c>
      <c r="E219" s="27" t="s">
        <v>457</v>
      </c>
      <c r="F219" s="194" t="s">
        <v>541</v>
      </c>
      <c r="G219" s="93"/>
      <c r="H219" s="86"/>
      <c r="I219" s="86" t="s">
        <v>241</v>
      </c>
      <c r="J219" s="38"/>
      <c r="K219" s="38" t="s">
        <v>225</v>
      </c>
      <c r="L219" s="38" t="s">
        <v>225</v>
      </c>
      <c r="M219" s="38"/>
      <c r="N219" s="38"/>
      <c r="O219" s="38"/>
      <c r="P219" s="38"/>
      <c r="Q219" s="38"/>
      <c r="R219" s="38"/>
      <c r="S219" s="38"/>
    </row>
    <row r="220" spans="1:19" s="14" customFormat="1" ht="55.5" customHeight="1">
      <c r="A220" s="52"/>
      <c r="B220" s="25"/>
      <c r="C220" s="359"/>
      <c r="D220" s="371"/>
      <c r="E220" s="27" t="s">
        <v>138</v>
      </c>
      <c r="F220" s="194" t="s">
        <v>541</v>
      </c>
      <c r="G220" s="93"/>
      <c r="H220" s="86"/>
      <c r="I220" s="86" t="s">
        <v>630</v>
      </c>
      <c r="J220" s="40" t="s">
        <v>629</v>
      </c>
      <c r="K220" s="40" t="s">
        <v>225</v>
      </c>
      <c r="L220" s="40" t="s">
        <v>629</v>
      </c>
      <c r="M220" s="40"/>
      <c r="N220" s="40"/>
      <c r="O220" s="40"/>
      <c r="P220" s="40"/>
      <c r="Q220" s="40"/>
      <c r="R220" s="40" t="s">
        <v>629</v>
      </c>
      <c r="S220" s="38"/>
    </row>
    <row r="221" spans="1:19" s="14" customFormat="1" ht="36" customHeight="1">
      <c r="A221" s="52"/>
      <c r="B221" s="25"/>
      <c r="C221" s="26" t="s">
        <v>207</v>
      </c>
      <c r="D221" s="160" t="s">
        <v>313</v>
      </c>
      <c r="E221" s="27" t="s">
        <v>224</v>
      </c>
      <c r="F221" s="194" t="s">
        <v>541</v>
      </c>
      <c r="G221" s="93"/>
      <c r="H221" s="86"/>
      <c r="I221" s="86" t="s">
        <v>213</v>
      </c>
      <c r="J221" s="38" t="s">
        <v>524</v>
      </c>
      <c r="K221" s="38"/>
      <c r="L221" s="38" t="s">
        <v>524</v>
      </c>
      <c r="M221" s="38" t="s">
        <v>524</v>
      </c>
      <c r="N221" s="38" t="s">
        <v>225</v>
      </c>
      <c r="O221" s="38"/>
      <c r="P221" s="38"/>
      <c r="Q221" s="38" t="s">
        <v>225</v>
      </c>
      <c r="R221" s="38"/>
      <c r="S221" s="38"/>
    </row>
    <row r="222" spans="1:19" s="14" customFormat="1" ht="55.5" customHeight="1">
      <c r="A222" s="52">
        <v>1</v>
      </c>
      <c r="B222" s="25"/>
      <c r="C222" s="26" t="s">
        <v>208</v>
      </c>
      <c r="D222" s="161" t="s">
        <v>306</v>
      </c>
      <c r="E222" s="27" t="s">
        <v>142</v>
      </c>
      <c r="F222" s="194" t="s">
        <v>541</v>
      </c>
      <c r="G222" s="93"/>
      <c r="H222" s="166"/>
      <c r="I222" s="86" t="s">
        <v>456</v>
      </c>
      <c r="J222" s="40"/>
      <c r="K222" s="172" t="s">
        <v>491</v>
      </c>
      <c r="L222" s="40"/>
      <c r="M222" s="40"/>
      <c r="N222" s="40"/>
      <c r="O222" s="40"/>
      <c r="P222" s="173"/>
      <c r="Q222" s="40"/>
      <c r="R222" s="40"/>
      <c r="S222" s="173"/>
    </row>
    <row r="223" spans="1:19" s="14" customFormat="1" ht="36" customHeight="1">
      <c r="A223" s="52"/>
      <c r="B223" s="25"/>
      <c r="C223" s="345" t="s">
        <v>286</v>
      </c>
      <c r="D223" s="353" t="s">
        <v>292</v>
      </c>
      <c r="E223" s="215" t="s">
        <v>373</v>
      </c>
      <c r="F223" s="217" t="s">
        <v>593</v>
      </c>
      <c r="G223" s="219"/>
      <c r="H223" s="228"/>
      <c r="I223" s="213" t="s">
        <v>412</v>
      </c>
      <c r="J223" s="214"/>
      <c r="K223" s="214" t="s">
        <v>521</v>
      </c>
      <c r="L223" s="214" t="s">
        <v>521</v>
      </c>
      <c r="M223" s="214"/>
      <c r="N223" s="214"/>
      <c r="O223" s="214"/>
      <c r="P223" s="214"/>
      <c r="Q223" s="214"/>
      <c r="R223" s="214"/>
      <c r="S223" s="214"/>
    </row>
    <row r="224" spans="1:19" s="14" customFormat="1" ht="55.5" customHeight="1" thickBot="1">
      <c r="A224" s="52"/>
      <c r="B224" s="25"/>
      <c r="C224" s="345"/>
      <c r="D224" s="353"/>
      <c r="E224" s="215" t="s">
        <v>137</v>
      </c>
      <c r="F224" s="217" t="s">
        <v>568</v>
      </c>
      <c r="G224" s="216"/>
      <c r="H224" s="228"/>
      <c r="I224" s="213" t="s">
        <v>408</v>
      </c>
      <c r="J224" s="214" t="s">
        <v>521</v>
      </c>
      <c r="K224" s="214"/>
      <c r="L224" s="214"/>
      <c r="M224" s="214"/>
      <c r="N224" s="214" t="s">
        <v>521</v>
      </c>
      <c r="O224" s="214"/>
      <c r="P224" s="214"/>
      <c r="Q224" s="214"/>
      <c r="R224" s="214"/>
      <c r="S224" s="214"/>
    </row>
    <row r="225" ht="8.25" customHeight="1">
      <c r="B225" s="25"/>
    </row>
    <row r="226" spans="2:9" ht="21.75" customHeight="1">
      <c r="B226" s="115"/>
      <c r="C226" s="104" t="s">
        <v>191</v>
      </c>
      <c r="D226" s="3"/>
      <c r="E226" s="2"/>
      <c r="F226" s="182"/>
      <c r="G226" s="35"/>
      <c r="H226" s="127"/>
      <c r="I226" s="2"/>
    </row>
    <row r="227" spans="1:19" s="14" customFormat="1" ht="15" customHeight="1">
      <c r="A227" s="52"/>
      <c r="B227" s="25"/>
      <c r="C227" s="333" t="s">
        <v>417</v>
      </c>
      <c r="D227" s="354" t="s">
        <v>638</v>
      </c>
      <c r="E227" s="334" t="s">
        <v>307</v>
      </c>
      <c r="F227" s="329" t="s">
        <v>301</v>
      </c>
      <c r="G227" s="348" t="s">
        <v>212</v>
      </c>
      <c r="H227" s="348" t="s">
        <v>623</v>
      </c>
      <c r="I227" s="351" t="s">
        <v>624</v>
      </c>
      <c r="J227" s="376" t="s">
        <v>387</v>
      </c>
      <c r="K227" s="372" t="s">
        <v>388</v>
      </c>
      <c r="L227" s="372" t="s">
        <v>389</v>
      </c>
      <c r="M227" s="372" t="s">
        <v>390</v>
      </c>
      <c r="N227" s="372" t="s">
        <v>391</v>
      </c>
      <c r="O227" s="372" t="s">
        <v>392</v>
      </c>
      <c r="P227" s="372" t="s">
        <v>393</v>
      </c>
      <c r="Q227" s="372" t="s">
        <v>394</v>
      </c>
      <c r="R227" s="372" t="s">
        <v>395</v>
      </c>
      <c r="S227" s="372" t="s">
        <v>396</v>
      </c>
    </row>
    <row r="228" spans="1:19" s="14" customFormat="1" ht="15" customHeight="1" thickBot="1">
      <c r="A228" s="52"/>
      <c r="B228" s="25"/>
      <c r="C228" s="334"/>
      <c r="D228" s="355"/>
      <c r="E228" s="334"/>
      <c r="F228" s="330"/>
      <c r="G228" s="349"/>
      <c r="H228" s="360"/>
      <c r="I228" s="352"/>
      <c r="J228" s="377"/>
      <c r="K228" s="372"/>
      <c r="L228" s="372"/>
      <c r="M228" s="372"/>
      <c r="N228" s="372"/>
      <c r="O228" s="372"/>
      <c r="P228" s="372"/>
      <c r="Q228" s="372"/>
      <c r="R228" s="372"/>
      <c r="S228" s="372"/>
    </row>
    <row r="229" spans="1:19" s="14" customFormat="1" ht="36" customHeight="1">
      <c r="A229" s="52"/>
      <c r="B229" s="25"/>
      <c r="C229" s="36" t="s">
        <v>335</v>
      </c>
      <c r="D229" s="239" t="s">
        <v>280</v>
      </c>
      <c r="E229" s="246" t="s">
        <v>235</v>
      </c>
      <c r="F229" s="241" t="s">
        <v>595</v>
      </c>
      <c r="G229" s="247"/>
      <c r="H229" s="248"/>
      <c r="I229" s="249" t="s">
        <v>646</v>
      </c>
      <c r="J229" s="245"/>
      <c r="K229" s="245"/>
      <c r="L229" s="245"/>
      <c r="M229" s="245"/>
      <c r="N229" s="245"/>
      <c r="O229" s="245"/>
      <c r="P229" s="245"/>
      <c r="Q229" s="245"/>
      <c r="R229" s="245"/>
      <c r="S229" s="245"/>
    </row>
    <row r="230" spans="1:19" s="14" customFormat="1" ht="36" customHeight="1">
      <c r="A230" s="52"/>
      <c r="B230" s="25"/>
      <c r="C230" s="391" t="s">
        <v>354</v>
      </c>
      <c r="D230" s="388" t="s">
        <v>232</v>
      </c>
      <c r="E230" s="16" t="s">
        <v>255</v>
      </c>
      <c r="F230" s="194" t="s">
        <v>539</v>
      </c>
      <c r="G230" s="90"/>
      <c r="H230" s="129"/>
      <c r="I230" s="87" t="s">
        <v>261</v>
      </c>
      <c r="J230" s="38"/>
      <c r="K230" s="38" t="s">
        <v>524</v>
      </c>
      <c r="L230" s="38" t="s">
        <v>524</v>
      </c>
      <c r="M230" s="38"/>
      <c r="N230" s="38"/>
      <c r="O230" s="38"/>
      <c r="P230" s="38"/>
      <c r="Q230" s="38"/>
      <c r="R230" s="38"/>
      <c r="S230" s="38"/>
    </row>
    <row r="231" spans="1:19" s="14" customFormat="1" ht="36" customHeight="1">
      <c r="A231" s="52"/>
      <c r="B231" s="25"/>
      <c r="C231" s="392"/>
      <c r="D231" s="389"/>
      <c r="E231" s="16" t="s">
        <v>631</v>
      </c>
      <c r="F231" s="194" t="s">
        <v>542</v>
      </c>
      <c r="G231" s="90"/>
      <c r="H231" s="129"/>
      <c r="I231" s="87" t="s">
        <v>288</v>
      </c>
      <c r="J231" s="38"/>
      <c r="K231" s="38" t="s">
        <v>524</v>
      </c>
      <c r="L231" s="38"/>
      <c r="M231" s="38"/>
      <c r="N231" s="38"/>
      <c r="O231" s="38"/>
      <c r="P231" s="38"/>
      <c r="Q231" s="38"/>
      <c r="R231" s="38"/>
      <c r="S231" s="38"/>
    </row>
    <row r="232" spans="1:19" s="14" customFormat="1" ht="36" customHeight="1">
      <c r="A232" s="52"/>
      <c r="B232" s="25"/>
      <c r="C232" s="393"/>
      <c r="D232" s="390"/>
      <c r="E232" s="27" t="s">
        <v>637</v>
      </c>
      <c r="F232" s="194" t="s">
        <v>612</v>
      </c>
      <c r="G232" s="90"/>
      <c r="H232" s="129"/>
      <c r="I232" s="86" t="s">
        <v>654</v>
      </c>
      <c r="J232" s="38"/>
      <c r="K232" s="38"/>
      <c r="L232" s="38"/>
      <c r="M232" s="38"/>
      <c r="N232" s="38"/>
      <c r="O232" s="38" t="s">
        <v>524</v>
      </c>
      <c r="P232" s="38"/>
      <c r="Q232" s="38"/>
      <c r="R232" s="38"/>
      <c r="S232" s="38"/>
    </row>
    <row r="233" spans="1:19" s="14" customFormat="1" ht="36" customHeight="1">
      <c r="A233" s="52"/>
      <c r="B233" s="25"/>
      <c r="C233" s="361" t="s">
        <v>221</v>
      </c>
      <c r="D233" s="364" t="s">
        <v>292</v>
      </c>
      <c r="E233" s="215" t="s">
        <v>423</v>
      </c>
      <c r="F233" s="217" t="s">
        <v>551</v>
      </c>
      <c r="G233" s="219"/>
      <c r="H233" s="213"/>
      <c r="I233" s="213" t="s">
        <v>249</v>
      </c>
      <c r="J233" s="214"/>
      <c r="K233" s="214" t="s">
        <v>521</v>
      </c>
      <c r="L233" s="214" t="s">
        <v>521</v>
      </c>
      <c r="M233" s="214"/>
      <c r="N233" s="214"/>
      <c r="O233" s="214"/>
      <c r="P233" s="214"/>
      <c r="Q233" s="214"/>
      <c r="R233" s="214"/>
      <c r="S233" s="214"/>
    </row>
    <row r="234" spans="1:19" s="14" customFormat="1" ht="36" customHeight="1">
      <c r="A234" s="52"/>
      <c r="B234" s="25"/>
      <c r="C234" s="362"/>
      <c r="D234" s="368"/>
      <c r="E234" s="215" t="s">
        <v>644</v>
      </c>
      <c r="F234" s="217" t="s">
        <v>597</v>
      </c>
      <c r="G234" s="219"/>
      <c r="H234" s="213"/>
      <c r="I234" s="213" t="s">
        <v>155</v>
      </c>
      <c r="J234" s="214"/>
      <c r="K234" s="214"/>
      <c r="L234" s="214"/>
      <c r="M234" s="214"/>
      <c r="N234" s="214"/>
      <c r="O234" s="214" t="s">
        <v>521</v>
      </c>
      <c r="P234" s="214" t="s">
        <v>521</v>
      </c>
      <c r="Q234" s="214"/>
      <c r="R234" s="214"/>
      <c r="S234" s="214" t="s">
        <v>521</v>
      </c>
    </row>
    <row r="235" spans="1:19" s="14" customFormat="1" ht="36" customHeight="1">
      <c r="A235" s="52">
        <v>1</v>
      </c>
      <c r="B235" s="25"/>
      <c r="C235" s="362"/>
      <c r="D235" s="368"/>
      <c r="E235" s="215" t="s">
        <v>148</v>
      </c>
      <c r="F235" s="217" t="s">
        <v>597</v>
      </c>
      <c r="G235" s="219"/>
      <c r="H235" s="213"/>
      <c r="I235" s="213" t="s">
        <v>466</v>
      </c>
      <c r="J235" s="226" t="s">
        <v>525</v>
      </c>
      <c r="K235" s="214"/>
      <c r="L235" s="214"/>
      <c r="M235" s="214"/>
      <c r="N235" s="226" t="s">
        <v>525</v>
      </c>
      <c r="O235" s="226" t="s">
        <v>525</v>
      </c>
      <c r="P235" s="226" t="s">
        <v>523</v>
      </c>
      <c r="Q235" s="214"/>
      <c r="R235" s="214"/>
      <c r="S235" s="226" t="s">
        <v>523</v>
      </c>
    </row>
    <row r="236" spans="1:19" s="14" customFormat="1" ht="36" customHeight="1" thickBot="1">
      <c r="A236" s="52">
        <v>1</v>
      </c>
      <c r="B236" s="25"/>
      <c r="C236" s="375"/>
      <c r="D236" s="365"/>
      <c r="E236" s="215" t="s">
        <v>264</v>
      </c>
      <c r="F236" s="217" t="s">
        <v>596</v>
      </c>
      <c r="G236" s="216"/>
      <c r="H236" s="213"/>
      <c r="I236" s="213" t="s">
        <v>449</v>
      </c>
      <c r="J236" s="214"/>
      <c r="K236" s="214"/>
      <c r="L236" s="214"/>
      <c r="M236" s="214"/>
      <c r="N236" s="214"/>
      <c r="O236" s="214"/>
      <c r="P236" s="214"/>
      <c r="Q236" s="214"/>
      <c r="R236" s="214"/>
      <c r="S236" s="226" t="s">
        <v>523</v>
      </c>
    </row>
    <row r="237" ht="8.25" customHeight="1">
      <c r="B237" s="25"/>
    </row>
    <row r="238" spans="2:9" ht="22.5" customHeight="1">
      <c r="B238" s="115"/>
      <c r="C238" s="104" t="s">
        <v>193</v>
      </c>
      <c r="D238" s="3"/>
      <c r="E238" s="2"/>
      <c r="F238" s="186"/>
      <c r="G238" s="35"/>
      <c r="H238" s="127"/>
      <c r="I238" s="2"/>
    </row>
    <row r="239" spans="1:19" s="14" customFormat="1" ht="15" customHeight="1">
      <c r="A239" s="52"/>
      <c r="B239" s="25"/>
      <c r="C239" s="333" t="s">
        <v>417</v>
      </c>
      <c r="D239" s="354" t="s">
        <v>638</v>
      </c>
      <c r="E239" s="334" t="s">
        <v>307</v>
      </c>
      <c r="F239" s="329" t="s">
        <v>301</v>
      </c>
      <c r="G239" s="348" t="s">
        <v>212</v>
      </c>
      <c r="H239" s="348" t="s">
        <v>623</v>
      </c>
      <c r="I239" s="351" t="s">
        <v>624</v>
      </c>
      <c r="J239" s="372" t="s">
        <v>387</v>
      </c>
      <c r="K239" s="372" t="s">
        <v>388</v>
      </c>
      <c r="L239" s="372" t="s">
        <v>389</v>
      </c>
      <c r="M239" s="372" t="s">
        <v>390</v>
      </c>
      <c r="N239" s="372" t="s">
        <v>391</v>
      </c>
      <c r="O239" s="372" t="s">
        <v>392</v>
      </c>
      <c r="P239" s="372" t="s">
        <v>393</v>
      </c>
      <c r="Q239" s="372" t="s">
        <v>394</v>
      </c>
      <c r="R239" s="372" t="s">
        <v>395</v>
      </c>
      <c r="S239" s="372" t="s">
        <v>396</v>
      </c>
    </row>
    <row r="240" spans="1:19" s="14" customFormat="1" ht="15" customHeight="1" thickBot="1">
      <c r="A240" s="52"/>
      <c r="B240" s="25"/>
      <c r="C240" s="334"/>
      <c r="D240" s="355"/>
      <c r="E240" s="334"/>
      <c r="F240" s="330"/>
      <c r="G240" s="349"/>
      <c r="H240" s="360"/>
      <c r="I240" s="352"/>
      <c r="J240" s="372"/>
      <c r="K240" s="372"/>
      <c r="L240" s="372"/>
      <c r="M240" s="372"/>
      <c r="N240" s="372"/>
      <c r="O240" s="372"/>
      <c r="P240" s="372"/>
      <c r="Q240" s="372"/>
      <c r="R240" s="372"/>
      <c r="S240" s="372"/>
    </row>
    <row r="241" spans="1:19" s="14" customFormat="1" ht="36" customHeight="1">
      <c r="A241" s="52"/>
      <c r="B241" s="25"/>
      <c r="C241" s="36" t="s">
        <v>335</v>
      </c>
      <c r="D241" s="239" t="s">
        <v>280</v>
      </c>
      <c r="E241" s="246" t="s">
        <v>263</v>
      </c>
      <c r="F241" s="241" t="s">
        <v>598</v>
      </c>
      <c r="G241" s="247"/>
      <c r="H241" s="248"/>
      <c r="I241" s="249" t="s">
        <v>646</v>
      </c>
      <c r="J241" s="245"/>
      <c r="K241" s="245"/>
      <c r="L241" s="245"/>
      <c r="M241" s="245"/>
      <c r="N241" s="245"/>
      <c r="O241" s="245"/>
      <c r="P241" s="245"/>
      <c r="Q241" s="245"/>
      <c r="R241" s="245"/>
      <c r="S241" s="245"/>
    </row>
    <row r="242" spans="1:19" s="14" customFormat="1" ht="36" customHeight="1">
      <c r="A242" s="52"/>
      <c r="B242" s="25"/>
      <c r="C242" s="18" t="s">
        <v>355</v>
      </c>
      <c r="D242" s="159" t="s">
        <v>233</v>
      </c>
      <c r="E242" s="27" t="s">
        <v>156</v>
      </c>
      <c r="F242" s="194" t="s">
        <v>599</v>
      </c>
      <c r="G242" s="90"/>
      <c r="H242" s="129"/>
      <c r="I242" s="86" t="s">
        <v>654</v>
      </c>
      <c r="J242" s="38"/>
      <c r="K242" s="38"/>
      <c r="L242" s="38"/>
      <c r="M242" s="38"/>
      <c r="N242" s="38"/>
      <c r="O242" s="38" t="s">
        <v>164</v>
      </c>
      <c r="P242" s="38"/>
      <c r="Q242" s="38"/>
      <c r="R242" s="38"/>
      <c r="S242" s="38"/>
    </row>
    <row r="243" spans="1:19" s="14" customFormat="1" ht="36" customHeight="1">
      <c r="A243" s="52"/>
      <c r="B243" s="25"/>
      <c r="C243" s="345" t="s">
        <v>320</v>
      </c>
      <c r="D243" s="353" t="s">
        <v>292</v>
      </c>
      <c r="E243" s="215" t="s">
        <v>374</v>
      </c>
      <c r="F243" s="217" t="s">
        <v>600</v>
      </c>
      <c r="G243" s="219"/>
      <c r="H243" s="213"/>
      <c r="I243" s="213" t="s">
        <v>258</v>
      </c>
      <c r="J243" s="214"/>
      <c r="K243" s="214" t="s">
        <v>226</v>
      </c>
      <c r="L243" s="214"/>
      <c r="M243" s="214"/>
      <c r="N243" s="214"/>
      <c r="O243" s="214"/>
      <c r="P243" s="214"/>
      <c r="Q243" s="214"/>
      <c r="R243" s="214"/>
      <c r="S243" s="214"/>
    </row>
    <row r="244" spans="1:19" s="14" customFormat="1" ht="36" customHeight="1" thickBot="1">
      <c r="A244" s="52"/>
      <c r="B244" s="25"/>
      <c r="C244" s="345"/>
      <c r="D244" s="353"/>
      <c r="E244" s="215" t="s">
        <v>157</v>
      </c>
      <c r="F244" s="217" t="s">
        <v>600</v>
      </c>
      <c r="G244" s="216"/>
      <c r="H244" s="213"/>
      <c r="I244" s="213" t="s">
        <v>155</v>
      </c>
      <c r="J244" s="214"/>
      <c r="K244" s="214"/>
      <c r="L244" s="214"/>
      <c r="M244" s="214"/>
      <c r="N244" s="214"/>
      <c r="O244" s="214"/>
      <c r="P244" s="214" t="s">
        <v>226</v>
      </c>
      <c r="Q244" s="214"/>
      <c r="R244" s="214"/>
      <c r="S244" s="214" t="s">
        <v>226</v>
      </c>
    </row>
    <row r="245" spans="2:9" ht="8.25" customHeight="1">
      <c r="B245" s="25"/>
      <c r="C245" s="108"/>
      <c r="D245" s="6"/>
      <c r="E245" s="8"/>
      <c r="F245" s="185"/>
      <c r="G245" s="64"/>
      <c r="H245" s="130"/>
      <c r="I245" s="7"/>
    </row>
    <row r="246" spans="2:9" ht="30" customHeight="1">
      <c r="B246" s="115"/>
      <c r="C246" s="104" t="s">
        <v>192</v>
      </c>
      <c r="D246" s="3"/>
      <c r="E246" s="2"/>
      <c r="F246" s="186"/>
      <c r="G246" s="35"/>
      <c r="H246" s="127"/>
      <c r="I246" s="2"/>
    </row>
    <row r="247" spans="1:19" s="14" customFormat="1" ht="15" customHeight="1">
      <c r="A247" s="52"/>
      <c r="B247" s="25"/>
      <c r="C247" s="333" t="s">
        <v>417</v>
      </c>
      <c r="D247" s="354" t="s">
        <v>638</v>
      </c>
      <c r="E247" s="334" t="s">
        <v>307</v>
      </c>
      <c r="F247" s="329" t="s">
        <v>301</v>
      </c>
      <c r="G247" s="348" t="s">
        <v>212</v>
      </c>
      <c r="H247" s="348" t="s">
        <v>623</v>
      </c>
      <c r="I247" s="351" t="s">
        <v>624</v>
      </c>
      <c r="J247" s="372" t="s">
        <v>387</v>
      </c>
      <c r="K247" s="372" t="s">
        <v>388</v>
      </c>
      <c r="L247" s="372" t="s">
        <v>389</v>
      </c>
      <c r="M247" s="372" t="s">
        <v>390</v>
      </c>
      <c r="N247" s="372" t="s">
        <v>391</v>
      </c>
      <c r="O247" s="372" t="s">
        <v>392</v>
      </c>
      <c r="P247" s="372" t="s">
        <v>393</v>
      </c>
      <c r="Q247" s="372" t="s">
        <v>394</v>
      </c>
      <c r="R247" s="372" t="s">
        <v>395</v>
      </c>
      <c r="S247" s="372" t="s">
        <v>396</v>
      </c>
    </row>
    <row r="248" spans="1:19" s="14" customFormat="1" ht="15" customHeight="1" thickBot="1">
      <c r="A248" s="52"/>
      <c r="B248" s="25"/>
      <c r="C248" s="334"/>
      <c r="D248" s="355"/>
      <c r="E248" s="334"/>
      <c r="F248" s="330"/>
      <c r="G248" s="349"/>
      <c r="H248" s="360"/>
      <c r="I248" s="352"/>
      <c r="J248" s="372"/>
      <c r="K248" s="372"/>
      <c r="L248" s="372"/>
      <c r="M248" s="372"/>
      <c r="N248" s="372"/>
      <c r="O248" s="372"/>
      <c r="P248" s="372"/>
      <c r="Q248" s="372"/>
      <c r="R248" s="372"/>
      <c r="S248" s="372"/>
    </row>
    <row r="249" spans="1:19" s="14" customFormat="1" ht="36" customHeight="1">
      <c r="A249" s="52"/>
      <c r="B249" s="25"/>
      <c r="C249" s="36" t="s">
        <v>335</v>
      </c>
      <c r="D249" s="239" t="s">
        <v>280</v>
      </c>
      <c r="E249" s="246" t="s">
        <v>375</v>
      </c>
      <c r="F249" s="241" t="s">
        <v>601</v>
      </c>
      <c r="G249" s="247"/>
      <c r="H249" s="248"/>
      <c r="I249" s="249" t="s">
        <v>646</v>
      </c>
      <c r="J249" s="245"/>
      <c r="K249" s="245"/>
      <c r="L249" s="245"/>
      <c r="M249" s="245"/>
      <c r="N249" s="245"/>
      <c r="O249" s="245"/>
      <c r="P249" s="245"/>
      <c r="Q249" s="245"/>
      <c r="R249" s="245"/>
      <c r="S249" s="245"/>
    </row>
    <row r="250" spans="1:19" s="14" customFormat="1" ht="55.5" customHeight="1">
      <c r="A250" s="52"/>
      <c r="B250" s="25"/>
      <c r="C250" s="361" t="s">
        <v>222</v>
      </c>
      <c r="D250" s="364" t="s">
        <v>292</v>
      </c>
      <c r="E250" s="215" t="s">
        <v>656</v>
      </c>
      <c r="F250" s="217" t="s">
        <v>602</v>
      </c>
      <c r="G250" s="219"/>
      <c r="H250" s="220"/>
      <c r="I250" s="220" t="s">
        <v>483</v>
      </c>
      <c r="J250" s="214"/>
      <c r="K250" s="214" t="s">
        <v>226</v>
      </c>
      <c r="L250" s="214"/>
      <c r="M250" s="214"/>
      <c r="N250" s="214"/>
      <c r="O250" s="214"/>
      <c r="P250" s="214"/>
      <c r="Q250" s="214"/>
      <c r="R250" s="214"/>
      <c r="S250" s="214"/>
    </row>
    <row r="251" spans="1:19" s="14" customFormat="1" ht="36" customHeight="1">
      <c r="A251" s="52"/>
      <c r="B251" s="25"/>
      <c r="C251" s="362"/>
      <c r="D251" s="368"/>
      <c r="E251" s="221" t="s">
        <v>484</v>
      </c>
      <c r="F251" s="217" t="s">
        <v>602</v>
      </c>
      <c r="G251" s="222"/>
      <c r="H251" s="220"/>
      <c r="I251" s="220" t="s">
        <v>485</v>
      </c>
      <c r="J251" s="214"/>
      <c r="K251" s="214"/>
      <c r="L251" s="214"/>
      <c r="M251" s="214"/>
      <c r="N251" s="214"/>
      <c r="O251" s="214" t="s">
        <v>226</v>
      </c>
      <c r="P251" s="214"/>
      <c r="Q251" s="214"/>
      <c r="R251" s="214"/>
      <c r="S251" s="214"/>
    </row>
    <row r="252" spans="1:19" s="14" customFormat="1" ht="55.5" customHeight="1">
      <c r="A252" s="52"/>
      <c r="B252" s="25"/>
      <c r="C252" s="362"/>
      <c r="D252" s="368"/>
      <c r="E252" s="215" t="s">
        <v>158</v>
      </c>
      <c r="F252" s="217" t="s">
        <v>602</v>
      </c>
      <c r="G252" s="222"/>
      <c r="H252" s="223"/>
      <c r="I252" s="213" t="s">
        <v>159</v>
      </c>
      <c r="J252" s="214" t="s">
        <v>226</v>
      </c>
      <c r="K252" s="214"/>
      <c r="L252" s="214"/>
      <c r="M252" s="214"/>
      <c r="N252" s="214"/>
      <c r="O252" s="214" t="s">
        <v>226</v>
      </c>
      <c r="P252" s="214"/>
      <c r="Q252" s="214"/>
      <c r="R252" s="214"/>
      <c r="S252" s="214"/>
    </row>
    <row r="253" spans="1:19" s="14" customFormat="1" ht="36" customHeight="1">
      <c r="A253" s="52">
        <v>1</v>
      </c>
      <c r="B253" s="25"/>
      <c r="C253" s="362"/>
      <c r="D253" s="368"/>
      <c r="E253" s="224" t="s">
        <v>149</v>
      </c>
      <c r="F253" s="217" t="s">
        <v>603</v>
      </c>
      <c r="G253" s="225"/>
      <c r="H253" s="223"/>
      <c r="I253" s="223" t="s">
        <v>486</v>
      </c>
      <c r="J253" s="226" t="s">
        <v>525</v>
      </c>
      <c r="K253" s="226" t="s">
        <v>525</v>
      </c>
      <c r="L253" s="226" t="s">
        <v>525</v>
      </c>
      <c r="M253" s="226" t="s">
        <v>525</v>
      </c>
      <c r="N253" s="226" t="s">
        <v>525</v>
      </c>
      <c r="O253" s="226" t="s">
        <v>525</v>
      </c>
      <c r="P253" s="226" t="s">
        <v>520</v>
      </c>
      <c r="Q253" s="214"/>
      <c r="R253" s="214"/>
      <c r="S253" s="226" t="s">
        <v>520</v>
      </c>
    </row>
    <row r="254" spans="1:19" s="14" customFormat="1" ht="36" customHeight="1" thickBot="1">
      <c r="A254" s="52">
        <v>1</v>
      </c>
      <c r="B254" s="25"/>
      <c r="C254" s="375"/>
      <c r="D254" s="365"/>
      <c r="E254" s="224" t="s">
        <v>194</v>
      </c>
      <c r="F254" s="217" t="s">
        <v>604</v>
      </c>
      <c r="G254" s="227"/>
      <c r="H254" s="223"/>
      <c r="I254" s="223" t="s">
        <v>449</v>
      </c>
      <c r="J254" s="214"/>
      <c r="K254" s="214"/>
      <c r="L254" s="214"/>
      <c r="M254" s="214"/>
      <c r="N254" s="214"/>
      <c r="O254" s="214"/>
      <c r="P254" s="214"/>
      <c r="Q254" s="214"/>
      <c r="R254" s="214"/>
      <c r="S254" s="226" t="s">
        <v>520</v>
      </c>
    </row>
    <row r="255" spans="2:6" ht="8.25" customHeight="1">
      <c r="B255" s="25"/>
      <c r="F255" s="189"/>
    </row>
    <row r="256" spans="2:9" ht="30" customHeight="1">
      <c r="B256" s="115"/>
      <c r="C256" s="199" t="s">
        <v>614</v>
      </c>
      <c r="D256" s="3"/>
      <c r="E256" s="2"/>
      <c r="F256" s="186"/>
      <c r="G256" s="35"/>
      <c r="H256" s="127"/>
      <c r="I256" s="2"/>
    </row>
    <row r="257" spans="1:19" s="14" customFormat="1" ht="15" customHeight="1">
      <c r="A257" s="52"/>
      <c r="B257" s="25"/>
      <c r="C257" s="333" t="s">
        <v>417</v>
      </c>
      <c r="D257" s="354" t="s">
        <v>638</v>
      </c>
      <c r="E257" s="334" t="s">
        <v>307</v>
      </c>
      <c r="F257" s="329" t="s">
        <v>301</v>
      </c>
      <c r="G257" s="348" t="s">
        <v>212</v>
      </c>
      <c r="H257" s="348" t="s">
        <v>623</v>
      </c>
      <c r="I257" s="351" t="s">
        <v>624</v>
      </c>
      <c r="J257" s="372" t="s">
        <v>387</v>
      </c>
      <c r="K257" s="372" t="s">
        <v>388</v>
      </c>
      <c r="L257" s="372" t="s">
        <v>389</v>
      </c>
      <c r="M257" s="372" t="s">
        <v>390</v>
      </c>
      <c r="N257" s="372" t="s">
        <v>391</v>
      </c>
      <c r="O257" s="372" t="s">
        <v>392</v>
      </c>
      <c r="P257" s="372" t="s">
        <v>393</v>
      </c>
      <c r="Q257" s="372" t="s">
        <v>394</v>
      </c>
      <c r="R257" s="372" t="s">
        <v>395</v>
      </c>
      <c r="S257" s="372" t="s">
        <v>396</v>
      </c>
    </row>
    <row r="258" spans="1:19" s="14" customFormat="1" ht="15" customHeight="1" thickBot="1">
      <c r="A258" s="52"/>
      <c r="B258" s="25"/>
      <c r="C258" s="334"/>
      <c r="D258" s="355"/>
      <c r="E258" s="334"/>
      <c r="F258" s="330"/>
      <c r="G258" s="349"/>
      <c r="H258" s="360"/>
      <c r="I258" s="352"/>
      <c r="J258" s="372"/>
      <c r="K258" s="372"/>
      <c r="L258" s="372"/>
      <c r="M258" s="372"/>
      <c r="N258" s="372"/>
      <c r="O258" s="372"/>
      <c r="P258" s="372"/>
      <c r="Q258" s="372"/>
      <c r="R258" s="372"/>
      <c r="S258" s="372"/>
    </row>
    <row r="259" spans="1:19" s="14" customFormat="1" ht="36" customHeight="1">
      <c r="A259" s="52"/>
      <c r="B259" s="25"/>
      <c r="C259" s="36" t="s">
        <v>335</v>
      </c>
      <c r="D259" s="239" t="s">
        <v>280</v>
      </c>
      <c r="E259" s="246" t="s">
        <v>195</v>
      </c>
      <c r="F259" s="241" t="s">
        <v>605</v>
      </c>
      <c r="G259" s="247"/>
      <c r="H259" s="248"/>
      <c r="I259" s="249" t="s">
        <v>646</v>
      </c>
      <c r="J259" s="245"/>
      <c r="K259" s="245"/>
      <c r="L259" s="245"/>
      <c r="M259" s="245"/>
      <c r="N259" s="245"/>
      <c r="O259" s="245"/>
      <c r="P259" s="245"/>
      <c r="Q259" s="245"/>
      <c r="R259" s="245"/>
      <c r="S259" s="245"/>
    </row>
    <row r="260" spans="1:19" s="14" customFormat="1" ht="36" customHeight="1" thickBot="1">
      <c r="A260" s="52"/>
      <c r="B260" s="25"/>
      <c r="C260" s="34" t="s">
        <v>354</v>
      </c>
      <c r="D260" s="201" t="s">
        <v>292</v>
      </c>
      <c r="E260" s="210" t="s">
        <v>196</v>
      </c>
      <c r="F260" s="217" t="s">
        <v>605</v>
      </c>
      <c r="G260" s="216"/>
      <c r="H260" s="218"/>
      <c r="I260" s="213" t="s">
        <v>206</v>
      </c>
      <c r="J260" s="214"/>
      <c r="K260" s="214" t="s">
        <v>226</v>
      </c>
      <c r="L260" s="214"/>
      <c r="M260" s="214"/>
      <c r="N260" s="214"/>
      <c r="O260" s="214"/>
      <c r="P260" s="214"/>
      <c r="Q260" s="214"/>
      <c r="R260" s="214"/>
      <c r="S260" s="214"/>
    </row>
    <row r="261" spans="3:9" ht="8.25" customHeight="1">
      <c r="C261" s="114"/>
      <c r="D261" s="5"/>
      <c r="E261" s="4"/>
      <c r="F261" s="193"/>
      <c r="G261" s="69"/>
      <c r="H261" s="138"/>
      <c r="I261" s="4"/>
    </row>
    <row r="262" spans="2:9" ht="30" customHeight="1">
      <c r="B262" s="25"/>
      <c r="C262" s="199" t="s">
        <v>615</v>
      </c>
      <c r="D262" s="3"/>
      <c r="E262" s="2"/>
      <c r="F262" s="182"/>
      <c r="G262" s="35"/>
      <c r="H262" s="127"/>
      <c r="I262" s="2"/>
    </row>
    <row r="263" spans="1:19" s="14" customFormat="1" ht="15" customHeight="1">
      <c r="A263" s="52"/>
      <c r="B263" s="25"/>
      <c r="C263" s="374" t="s">
        <v>446</v>
      </c>
      <c r="D263" s="354" t="s">
        <v>638</v>
      </c>
      <c r="E263" s="366" t="s">
        <v>307</v>
      </c>
      <c r="F263" s="329" t="s">
        <v>301</v>
      </c>
      <c r="G263" s="351" t="s">
        <v>212</v>
      </c>
      <c r="H263" s="348" t="s">
        <v>623</v>
      </c>
      <c r="I263" s="351" t="s">
        <v>624</v>
      </c>
      <c r="J263" s="372" t="s">
        <v>387</v>
      </c>
      <c r="K263" s="372" t="s">
        <v>388</v>
      </c>
      <c r="L263" s="372" t="s">
        <v>389</v>
      </c>
      <c r="M263" s="372" t="s">
        <v>390</v>
      </c>
      <c r="N263" s="372" t="s">
        <v>391</v>
      </c>
      <c r="O263" s="372" t="s">
        <v>392</v>
      </c>
      <c r="P263" s="372" t="s">
        <v>393</v>
      </c>
      <c r="Q263" s="372" t="s">
        <v>394</v>
      </c>
      <c r="R263" s="372" t="s">
        <v>395</v>
      </c>
      <c r="S263" s="372" t="s">
        <v>396</v>
      </c>
    </row>
    <row r="264" spans="1:19" s="14" customFormat="1" ht="15" customHeight="1" thickBot="1">
      <c r="A264" s="52"/>
      <c r="B264" s="25"/>
      <c r="C264" s="366"/>
      <c r="D264" s="355"/>
      <c r="E264" s="366"/>
      <c r="F264" s="330"/>
      <c r="G264" s="367"/>
      <c r="H264" s="360"/>
      <c r="I264" s="352"/>
      <c r="J264" s="372"/>
      <c r="K264" s="372"/>
      <c r="L264" s="372"/>
      <c r="M264" s="372"/>
      <c r="N264" s="372"/>
      <c r="O264" s="372"/>
      <c r="P264" s="372"/>
      <c r="Q264" s="372"/>
      <c r="R264" s="372"/>
      <c r="S264" s="372"/>
    </row>
    <row r="265" spans="1:19" s="14" customFormat="1" ht="36" customHeight="1">
      <c r="A265" s="52"/>
      <c r="B265" s="25"/>
      <c r="C265" s="386" t="s">
        <v>447</v>
      </c>
      <c r="D265" s="364" t="s">
        <v>292</v>
      </c>
      <c r="E265" s="210" t="s">
        <v>197</v>
      </c>
      <c r="F265" s="211" t="s">
        <v>606</v>
      </c>
      <c r="G265" s="212"/>
      <c r="H265" s="213"/>
      <c r="I265" s="213" t="s">
        <v>448</v>
      </c>
      <c r="J265" s="214" t="s">
        <v>226</v>
      </c>
      <c r="K265" s="214" t="s">
        <v>226</v>
      </c>
      <c r="L265" s="214" t="s">
        <v>226</v>
      </c>
      <c r="M265" s="214" t="s">
        <v>226</v>
      </c>
      <c r="N265" s="214" t="s">
        <v>226</v>
      </c>
      <c r="O265" s="214" t="s">
        <v>226</v>
      </c>
      <c r="P265" s="214" t="s">
        <v>226</v>
      </c>
      <c r="Q265" s="214" t="s">
        <v>226</v>
      </c>
      <c r="R265" s="214" t="s">
        <v>226</v>
      </c>
      <c r="S265" s="214" t="s">
        <v>226</v>
      </c>
    </row>
    <row r="266" spans="1:19" s="14" customFormat="1" ht="36" customHeight="1" thickBot="1">
      <c r="A266" s="52"/>
      <c r="B266" s="25"/>
      <c r="C266" s="387"/>
      <c r="D266" s="365"/>
      <c r="E266" s="215" t="s">
        <v>198</v>
      </c>
      <c r="F266" s="211" t="s">
        <v>606</v>
      </c>
      <c r="G266" s="216"/>
      <c r="H266" s="213"/>
      <c r="I266" s="213" t="s">
        <v>449</v>
      </c>
      <c r="J266" s="214" t="s">
        <v>226</v>
      </c>
      <c r="K266" s="214" t="s">
        <v>226</v>
      </c>
      <c r="L266" s="214" t="s">
        <v>226</v>
      </c>
      <c r="M266" s="214" t="s">
        <v>226</v>
      </c>
      <c r="N266" s="214" t="s">
        <v>226</v>
      </c>
      <c r="O266" s="214" t="s">
        <v>226</v>
      </c>
      <c r="P266" s="214" t="s">
        <v>226</v>
      </c>
      <c r="Q266" s="214" t="s">
        <v>226</v>
      </c>
      <c r="R266" s="214" t="s">
        <v>226</v>
      </c>
      <c r="S266" s="214" t="s">
        <v>226</v>
      </c>
    </row>
    <row r="268" spans="1:19" s="12" customFormat="1" ht="30" customHeight="1">
      <c r="A268" s="55"/>
      <c r="B268" s="31" t="s">
        <v>436</v>
      </c>
      <c r="C268" s="113"/>
      <c r="D268" s="13"/>
      <c r="F268" s="191"/>
      <c r="G268" s="68"/>
      <c r="H268" s="135"/>
      <c r="J268" s="35"/>
      <c r="K268" s="35"/>
      <c r="L268" s="35"/>
      <c r="M268" s="35"/>
      <c r="N268" s="35"/>
      <c r="O268" s="35"/>
      <c r="P268" s="35"/>
      <c r="Q268" s="35"/>
      <c r="R268" s="35"/>
      <c r="S268" s="35"/>
    </row>
    <row r="269" spans="2:9" ht="30" customHeight="1">
      <c r="B269" s="25"/>
      <c r="C269" s="199" t="s">
        <v>613</v>
      </c>
      <c r="D269" s="3"/>
      <c r="E269" s="2"/>
      <c r="F269" s="182"/>
      <c r="G269" s="35"/>
      <c r="H269" s="127"/>
      <c r="I269" s="2"/>
    </row>
    <row r="270" spans="1:19" s="14" customFormat="1" ht="29.25" thickBot="1">
      <c r="A270" s="52"/>
      <c r="B270" s="25"/>
      <c r="C270" s="205" t="s">
        <v>437</v>
      </c>
      <c r="D270" s="206" t="s">
        <v>639</v>
      </c>
      <c r="E270" s="204" t="s">
        <v>445</v>
      </c>
      <c r="F270" s="202" t="s">
        <v>301</v>
      </c>
      <c r="G270" s="207" t="s">
        <v>438</v>
      </c>
      <c r="H270" s="208" t="s">
        <v>625</v>
      </c>
      <c r="I270" s="209" t="s">
        <v>624</v>
      </c>
      <c r="J270" s="151"/>
      <c r="K270" s="152"/>
      <c r="L270" s="152"/>
      <c r="M270" s="152"/>
      <c r="N270" s="152"/>
      <c r="O270" s="152"/>
      <c r="P270" s="152"/>
      <c r="Q270" s="152"/>
      <c r="R270" s="152"/>
      <c r="S270" s="152"/>
    </row>
    <row r="271" spans="1:19" s="14" customFormat="1" ht="36" customHeight="1">
      <c r="A271" s="52"/>
      <c r="B271" s="25"/>
      <c r="C271" s="121" t="s">
        <v>439</v>
      </c>
      <c r="D271" s="158" t="s">
        <v>418</v>
      </c>
      <c r="E271" s="155" t="s">
        <v>419</v>
      </c>
      <c r="F271" s="198" t="s">
        <v>551</v>
      </c>
      <c r="G271" s="122"/>
      <c r="H271" s="139"/>
      <c r="I271" s="176" t="s">
        <v>516</v>
      </c>
      <c r="J271" s="150"/>
      <c r="K271" s="153"/>
      <c r="L271" s="153"/>
      <c r="M271" s="153"/>
      <c r="N271" s="153"/>
      <c r="O271" s="153"/>
      <c r="P271" s="153"/>
      <c r="Q271" s="153"/>
      <c r="R271" s="153"/>
      <c r="S271" s="153"/>
    </row>
    <row r="272" spans="1:19" s="14" customFormat="1" ht="36" customHeight="1">
      <c r="A272" s="52"/>
      <c r="B272" s="25"/>
      <c r="C272" s="121" t="s">
        <v>440</v>
      </c>
      <c r="D272" s="158" t="s">
        <v>199</v>
      </c>
      <c r="E272" s="123" t="s">
        <v>422</v>
      </c>
      <c r="F272" s="198" t="s">
        <v>551</v>
      </c>
      <c r="G272" s="124"/>
      <c r="H272" s="140"/>
      <c r="I272" s="176" t="s">
        <v>517</v>
      </c>
      <c r="J272" s="150"/>
      <c r="K272" s="153"/>
      <c r="L272" s="153"/>
      <c r="M272" s="153"/>
      <c r="N272" s="153"/>
      <c r="O272" s="153"/>
      <c r="P272" s="153"/>
      <c r="Q272" s="153"/>
      <c r="R272" s="153"/>
      <c r="S272" s="153"/>
    </row>
    <row r="273" spans="1:19" s="14" customFormat="1" ht="36" customHeight="1">
      <c r="A273" s="52"/>
      <c r="B273" s="25"/>
      <c r="C273" s="121" t="s">
        <v>441</v>
      </c>
      <c r="D273" s="158" t="s">
        <v>266</v>
      </c>
      <c r="E273" s="123" t="s">
        <v>444</v>
      </c>
      <c r="F273" s="198" t="s">
        <v>551</v>
      </c>
      <c r="G273" s="124"/>
      <c r="H273" s="140"/>
      <c r="I273" s="176" t="s">
        <v>518</v>
      </c>
      <c r="J273" s="150"/>
      <c r="K273" s="153"/>
      <c r="L273" s="153"/>
      <c r="M273" s="153"/>
      <c r="N273" s="153"/>
      <c r="O273" s="153"/>
      <c r="P273" s="153"/>
      <c r="Q273" s="153"/>
      <c r="R273" s="153"/>
      <c r="S273" s="153"/>
    </row>
    <row r="274" spans="1:19" s="14" customFormat="1" ht="36" customHeight="1">
      <c r="A274" s="52"/>
      <c r="B274" s="25"/>
      <c r="C274" s="121" t="s">
        <v>442</v>
      </c>
      <c r="D274" s="158" t="s">
        <v>272</v>
      </c>
      <c r="E274" s="155" t="s">
        <v>273</v>
      </c>
      <c r="F274" s="198" t="s">
        <v>533</v>
      </c>
      <c r="G274" s="124"/>
      <c r="H274" s="140"/>
      <c r="I274" s="176" t="s">
        <v>517</v>
      </c>
      <c r="J274" s="150"/>
      <c r="K274" s="153"/>
      <c r="L274" s="153"/>
      <c r="M274" s="153"/>
      <c r="N274" s="153"/>
      <c r="O274" s="153"/>
      <c r="P274" s="153"/>
      <c r="Q274" s="153"/>
      <c r="R274" s="153"/>
      <c r="S274" s="153"/>
    </row>
    <row r="275" spans="1:19" s="14" customFormat="1" ht="36" customHeight="1" thickBot="1">
      <c r="A275" s="52"/>
      <c r="B275" s="25"/>
      <c r="C275" s="121" t="s">
        <v>443</v>
      </c>
      <c r="D275" s="160" t="s">
        <v>512</v>
      </c>
      <c r="E275" s="123" t="s">
        <v>659</v>
      </c>
      <c r="F275" s="198" t="s">
        <v>533</v>
      </c>
      <c r="G275" s="125"/>
      <c r="H275" s="141"/>
      <c r="I275" s="177" t="s">
        <v>517</v>
      </c>
      <c r="J275" s="150"/>
      <c r="K275" s="153"/>
      <c r="L275" s="153"/>
      <c r="M275" s="153"/>
      <c r="N275" s="153"/>
      <c r="O275" s="153"/>
      <c r="P275" s="153"/>
      <c r="Q275" s="153"/>
      <c r="R275" s="153"/>
      <c r="S275" s="153"/>
    </row>
    <row r="276" spans="10:18" ht="17.25">
      <c r="J276" s="406"/>
      <c r="K276" s="407"/>
      <c r="L276" s="407"/>
      <c r="M276" s="407"/>
      <c r="N276" s="407"/>
      <c r="O276" s="407"/>
      <c r="P276" s="407"/>
      <c r="Q276" s="407"/>
      <c r="R276" s="408"/>
    </row>
  </sheetData>
  <sheetProtection sheet="1"/>
  <protectedRanges>
    <protectedRange sqref="F271:F275" name="範囲1_2"/>
    <protectedRange sqref="H271:I275" name="範囲1"/>
    <protectedRange sqref="G271:G275" name="範囲1_1"/>
  </protectedRanges>
  <mergeCells count="442">
    <mergeCell ref="J276:R276"/>
    <mergeCell ref="C74:C75"/>
    <mergeCell ref="C57:C58"/>
    <mergeCell ref="D57:D58"/>
    <mergeCell ref="F123:F124"/>
    <mergeCell ref="D116:D117"/>
    <mergeCell ref="C116:C117"/>
    <mergeCell ref="C64:C65"/>
    <mergeCell ref="O239:O240"/>
    <mergeCell ref="O191:O192"/>
    <mergeCell ref="N143:N144"/>
    <mergeCell ref="L149:L150"/>
    <mergeCell ref="N149:N150"/>
    <mergeCell ref="L143:L144"/>
    <mergeCell ref="M143:M144"/>
    <mergeCell ref="M149:M150"/>
    <mergeCell ref="N227:N228"/>
    <mergeCell ref="N214:N215"/>
    <mergeCell ref="N191:N192"/>
    <mergeCell ref="P239:P240"/>
    <mergeCell ref="O227:O228"/>
    <mergeCell ref="O214:O215"/>
    <mergeCell ref="P191:P192"/>
    <mergeCell ref="P214:P215"/>
    <mergeCell ref="P227:P228"/>
    <mergeCell ref="N247:N248"/>
    <mergeCell ref="Q239:Q240"/>
    <mergeCell ref="O247:O248"/>
    <mergeCell ref="P247:P248"/>
    <mergeCell ref="Q247:Q248"/>
    <mergeCell ref="R239:R240"/>
    <mergeCell ref="S227:S228"/>
    <mergeCell ref="R227:R228"/>
    <mergeCell ref="S214:S215"/>
    <mergeCell ref="Q214:Q215"/>
    <mergeCell ref="R214:R215"/>
    <mergeCell ref="S247:S248"/>
    <mergeCell ref="S239:S240"/>
    <mergeCell ref="R191:R192"/>
    <mergeCell ref="Q159:Q160"/>
    <mergeCell ref="Q149:Q150"/>
    <mergeCell ref="Q191:Q192"/>
    <mergeCell ref="Q168:Q169"/>
    <mergeCell ref="Q227:Q228"/>
    <mergeCell ref="P168:P169"/>
    <mergeCell ref="S149:S150"/>
    <mergeCell ref="R149:R150"/>
    <mergeCell ref="R159:R160"/>
    <mergeCell ref="R168:R169"/>
    <mergeCell ref="P159:P160"/>
    <mergeCell ref="S159:S160"/>
    <mergeCell ref="S168:S169"/>
    <mergeCell ref="P143:P144"/>
    <mergeCell ref="Q143:Q144"/>
    <mergeCell ref="O143:O144"/>
    <mergeCell ref="P149:P150"/>
    <mergeCell ref="S123:S124"/>
    <mergeCell ref="P123:P124"/>
    <mergeCell ref="O101:O102"/>
    <mergeCell ref="Q113:Q114"/>
    <mergeCell ref="O113:O114"/>
    <mergeCell ref="P113:P114"/>
    <mergeCell ref="S191:S192"/>
    <mergeCell ref="O123:O124"/>
    <mergeCell ref="Q123:Q124"/>
    <mergeCell ref="R123:R124"/>
    <mergeCell ref="S143:S144"/>
    <mergeCell ref="R143:R144"/>
    <mergeCell ref="Q74:Q75"/>
    <mergeCell ref="Q95:Q96"/>
    <mergeCell ref="P95:P96"/>
    <mergeCell ref="P74:P75"/>
    <mergeCell ref="Q101:Q102"/>
    <mergeCell ref="P101:P102"/>
    <mergeCell ref="J95:J96"/>
    <mergeCell ref="L113:L114"/>
    <mergeCell ref="M113:M114"/>
    <mergeCell ref="N101:N102"/>
    <mergeCell ref="J113:J114"/>
    <mergeCell ref="K101:K102"/>
    <mergeCell ref="L101:L102"/>
    <mergeCell ref="K113:K114"/>
    <mergeCell ref="N113:N114"/>
    <mergeCell ref="K123:K124"/>
    <mergeCell ref="L123:L124"/>
    <mergeCell ref="N95:N96"/>
    <mergeCell ref="M101:M102"/>
    <mergeCell ref="N123:N124"/>
    <mergeCell ref="M123:M124"/>
    <mergeCell ref="R113:R114"/>
    <mergeCell ref="S74:S75"/>
    <mergeCell ref="S113:S114"/>
    <mergeCell ref="S95:S96"/>
    <mergeCell ref="R101:R102"/>
    <mergeCell ref="S101:S102"/>
    <mergeCell ref="R74:R75"/>
    <mergeCell ref="R95:R96"/>
    <mergeCell ref="S64:S65"/>
    <mergeCell ref="Q5:Q6"/>
    <mergeCell ref="R5:R6"/>
    <mergeCell ref="S5:S6"/>
    <mergeCell ref="S40:S41"/>
    <mergeCell ref="Q40:Q41"/>
    <mergeCell ref="S50:S51"/>
    <mergeCell ref="R18:R19"/>
    <mergeCell ref="S27:S28"/>
    <mergeCell ref="S18:S19"/>
    <mergeCell ref="O5:O6"/>
    <mergeCell ref="N5:N6"/>
    <mergeCell ref="P64:P65"/>
    <mergeCell ref="R27:R28"/>
    <mergeCell ref="Q64:Q65"/>
    <mergeCell ref="P5:P6"/>
    <mergeCell ref="R40:R41"/>
    <mergeCell ref="Q50:Q51"/>
    <mergeCell ref="Q27:Q28"/>
    <mergeCell ref="N64:N65"/>
    <mergeCell ref="M40:M41"/>
    <mergeCell ref="D5:D6"/>
    <mergeCell ref="E5:E6"/>
    <mergeCell ref="L64:L65"/>
    <mergeCell ref="M64:M65"/>
    <mergeCell ref="K64:K65"/>
    <mergeCell ref="E64:E65"/>
    <mergeCell ref="F5:F6"/>
    <mergeCell ref="J18:J19"/>
    <mergeCell ref="J5:J6"/>
    <mergeCell ref="C5:C6"/>
    <mergeCell ref="C27:C28"/>
    <mergeCell ref="E18:E19"/>
    <mergeCell ref="C18:C19"/>
    <mergeCell ref="C21:C22"/>
    <mergeCell ref="D21:D22"/>
    <mergeCell ref="D12:D15"/>
    <mergeCell ref="C12:C15"/>
    <mergeCell ref="D27:D28"/>
    <mergeCell ref="F50:F51"/>
    <mergeCell ref="H50:H51"/>
    <mergeCell ref="I50:I51"/>
    <mergeCell ref="F40:F41"/>
    <mergeCell ref="G27:G28"/>
    <mergeCell ref="G50:G51"/>
    <mergeCell ref="I40:I41"/>
    <mergeCell ref="L18:L19"/>
    <mergeCell ref="K18:K19"/>
    <mergeCell ref="O27:O28"/>
    <mergeCell ref="E27:E28"/>
    <mergeCell ref="H5:H6"/>
    <mergeCell ref="I5:I6"/>
    <mergeCell ref="G5:G6"/>
    <mergeCell ref="K5:K6"/>
    <mergeCell ref="L5:L6"/>
    <mergeCell ref="M5:M6"/>
    <mergeCell ref="R64:R65"/>
    <mergeCell ref="O50:O51"/>
    <mergeCell ref="P50:P51"/>
    <mergeCell ref="K50:K51"/>
    <mergeCell ref="L50:L51"/>
    <mergeCell ref="R50:R51"/>
    <mergeCell ref="O64:O65"/>
    <mergeCell ref="N50:N51"/>
    <mergeCell ref="M50:M51"/>
    <mergeCell ref="Q18:Q19"/>
    <mergeCell ref="O18:O19"/>
    <mergeCell ref="P18:P19"/>
    <mergeCell ref="P27:P28"/>
    <mergeCell ref="J50:J51"/>
    <mergeCell ref="I64:I65"/>
    <mergeCell ref="J64:J65"/>
    <mergeCell ref="O40:O41"/>
    <mergeCell ref="P40:P41"/>
    <mergeCell ref="N40:N41"/>
    <mergeCell ref="C60:C61"/>
    <mergeCell ref="D50:D51"/>
    <mergeCell ref="E50:E51"/>
    <mergeCell ref="D54:D55"/>
    <mergeCell ref="N27:N28"/>
    <mergeCell ref="N18:N19"/>
    <mergeCell ref="F18:F19"/>
    <mergeCell ref="H18:H19"/>
    <mergeCell ref="I18:I19"/>
    <mergeCell ref="G18:G19"/>
    <mergeCell ref="D43:D44"/>
    <mergeCell ref="D60:D61"/>
    <mergeCell ref="C50:C51"/>
    <mergeCell ref="E74:E75"/>
    <mergeCell ref="D30:D31"/>
    <mergeCell ref="F27:F28"/>
    <mergeCell ref="D64:D65"/>
    <mergeCell ref="C54:C55"/>
    <mergeCell ref="C33:C34"/>
    <mergeCell ref="D36:D37"/>
    <mergeCell ref="C101:C102"/>
    <mergeCell ref="C107:C108"/>
    <mergeCell ref="D104:D105"/>
    <mergeCell ref="D33:D34"/>
    <mergeCell ref="G40:G41"/>
    <mergeCell ref="G74:G75"/>
    <mergeCell ref="C43:C44"/>
    <mergeCell ref="C36:C37"/>
    <mergeCell ref="C40:C41"/>
    <mergeCell ref="C149:C150"/>
    <mergeCell ref="F159:F160"/>
    <mergeCell ref="E168:E169"/>
    <mergeCell ref="F168:F169"/>
    <mergeCell ref="C67:C68"/>
    <mergeCell ref="D74:D75"/>
    <mergeCell ref="C104:C105"/>
    <mergeCell ref="C113:C114"/>
    <mergeCell ref="C84:C92"/>
    <mergeCell ref="D194:D198"/>
    <mergeCell ref="D149:D150"/>
    <mergeCell ref="C194:C198"/>
    <mergeCell ref="C179:C180"/>
    <mergeCell ref="C186:C188"/>
    <mergeCell ref="D168:D169"/>
    <mergeCell ref="C178:I178"/>
    <mergeCell ref="D191:D192"/>
    <mergeCell ref="F191:F192"/>
    <mergeCell ref="C191:C192"/>
    <mergeCell ref="D84:D92"/>
    <mergeCell ref="D113:D114"/>
    <mergeCell ref="E101:E102"/>
    <mergeCell ref="H95:H96"/>
    <mergeCell ref="F113:F114"/>
    <mergeCell ref="E95:E96"/>
    <mergeCell ref="D107:D108"/>
    <mergeCell ref="D101:D102"/>
    <mergeCell ref="E113:E114"/>
    <mergeCell ref="G113:G114"/>
    <mergeCell ref="C123:C124"/>
    <mergeCell ref="K40:K41"/>
    <mergeCell ref="M18:M19"/>
    <mergeCell ref="H101:H102"/>
    <mergeCell ref="H64:H65"/>
    <mergeCell ref="J74:J75"/>
    <mergeCell ref="H27:H28"/>
    <mergeCell ref="I27:I28"/>
    <mergeCell ref="H40:H41"/>
    <mergeCell ref="H74:H75"/>
    <mergeCell ref="M27:M28"/>
    <mergeCell ref="J40:J41"/>
    <mergeCell ref="J27:J28"/>
    <mergeCell ref="I123:I124"/>
    <mergeCell ref="I101:I102"/>
    <mergeCell ref="I95:I96"/>
    <mergeCell ref="I74:I75"/>
    <mergeCell ref="L40:L41"/>
    <mergeCell ref="K27:K28"/>
    <mergeCell ref="L27:L28"/>
    <mergeCell ref="C265:C266"/>
    <mergeCell ref="D265:D266"/>
    <mergeCell ref="D152:D154"/>
    <mergeCell ref="C152:C154"/>
    <mergeCell ref="D230:D232"/>
    <mergeCell ref="C230:C232"/>
    <mergeCell ref="C159:C160"/>
    <mergeCell ref="C184:C185"/>
    <mergeCell ref="C214:C215"/>
    <mergeCell ref="C181:C182"/>
    <mergeCell ref="B2:G2"/>
    <mergeCell ref="C95:C96"/>
    <mergeCell ref="D95:D96"/>
    <mergeCell ref="D67:D68"/>
    <mergeCell ref="D18:D19"/>
    <mergeCell ref="C30:C31"/>
    <mergeCell ref="D40:D41"/>
    <mergeCell ref="E40:E41"/>
    <mergeCell ref="F64:F65"/>
    <mergeCell ref="G95:G96"/>
    <mergeCell ref="J143:J144"/>
    <mergeCell ref="K74:K75"/>
    <mergeCell ref="O74:O75"/>
    <mergeCell ref="O95:O96"/>
    <mergeCell ref="K95:K96"/>
    <mergeCell ref="L95:L96"/>
    <mergeCell ref="M95:M96"/>
    <mergeCell ref="L74:L75"/>
    <mergeCell ref="N74:N75"/>
    <mergeCell ref="M74:M75"/>
    <mergeCell ref="N168:N169"/>
    <mergeCell ref="M168:M169"/>
    <mergeCell ref="N159:N160"/>
    <mergeCell ref="H159:H160"/>
    <mergeCell ref="I159:I160"/>
    <mergeCell ref="F101:F102"/>
    <mergeCell ref="J101:J102"/>
    <mergeCell ref="H113:H114"/>
    <mergeCell ref="F149:F150"/>
    <mergeCell ref="J123:J124"/>
    <mergeCell ref="O168:O169"/>
    <mergeCell ref="K159:K160"/>
    <mergeCell ref="L159:L160"/>
    <mergeCell ref="G123:G124"/>
    <mergeCell ref="G168:G169"/>
    <mergeCell ref="G159:G160"/>
    <mergeCell ref="M159:M160"/>
    <mergeCell ref="L168:L169"/>
    <mergeCell ref="O149:O150"/>
    <mergeCell ref="O159:O160"/>
    <mergeCell ref="J191:J192"/>
    <mergeCell ref="K191:K192"/>
    <mergeCell ref="H191:H192"/>
    <mergeCell ref="J214:J215"/>
    <mergeCell ref="I191:I192"/>
    <mergeCell ref="G64:G65"/>
    <mergeCell ref="G143:G144"/>
    <mergeCell ref="J159:J160"/>
    <mergeCell ref="J149:J150"/>
    <mergeCell ref="H123:H124"/>
    <mergeCell ref="G214:G215"/>
    <mergeCell ref="H214:H215"/>
    <mergeCell ref="I214:I215"/>
    <mergeCell ref="E214:E215"/>
    <mergeCell ref="H227:H228"/>
    <mergeCell ref="E227:E228"/>
    <mergeCell ref="G227:G228"/>
    <mergeCell ref="F227:F228"/>
    <mergeCell ref="F214:F215"/>
    <mergeCell ref="J263:J264"/>
    <mergeCell ref="J257:J258"/>
    <mergeCell ref="K257:K258"/>
    <mergeCell ref="M227:M228"/>
    <mergeCell ref="K227:K228"/>
    <mergeCell ref="J227:J228"/>
    <mergeCell ref="J239:J240"/>
    <mergeCell ref="K239:K240"/>
    <mergeCell ref="M263:M264"/>
    <mergeCell ref="M239:M240"/>
    <mergeCell ref="K263:K264"/>
    <mergeCell ref="L227:L228"/>
    <mergeCell ref="K214:K215"/>
    <mergeCell ref="M191:M192"/>
    <mergeCell ref="L191:L192"/>
    <mergeCell ref="L214:L215"/>
    <mergeCell ref="M214:M215"/>
    <mergeCell ref="K247:K248"/>
    <mergeCell ref="R263:R264"/>
    <mergeCell ref="L247:L248"/>
    <mergeCell ref="M247:M248"/>
    <mergeCell ref="R247:R248"/>
    <mergeCell ref="R257:R258"/>
    <mergeCell ref="L257:L258"/>
    <mergeCell ref="M257:M258"/>
    <mergeCell ref="N257:N258"/>
    <mergeCell ref="O263:O264"/>
    <mergeCell ref="N263:N264"/>
    <mergeCell ref="C250:C254"/>
    <mergeCell ref="C233:C236"/>
    <mergeCell ref="K143:K144"/>
    <mergeCell ref="H168:H169"/>
    <mergeCell ref="K149:K150"/>
    <mergeCell ref="I168:I169"/>
    <mergeCell ref="H143:H144"/>
    <mergeCell ref="K168:K169"/>
    <mergeCell ref="J168:J169"/>
    <mergeCell ref="I227:I228"/>
    <mergeCell ref="I257:I258"/>
    <mergeCell ref="N239:N240"/>
    <mergeCell ref="C200:C211"/>
    <mergeCell ref="D214:D215"/>
    <mergeCell ref="C263:C264"/>
    <mergeCell ref="C243:C244"/>
    <mergeCell ref="C257:C258"/>
    <mergeCell ref="D227:D228"/>
    <mergeCell ref="C247:C248"/>
    <mergeCell ref="D247:D248"/>
    <mergeCell ref="P263:P264"/>
    <mergeCell ref="Q263:Q264"/>
    <mergeCell ref="Q257:Q258"/>
    <mergeCell ref="P257:P258"/>
    <mergeCell ref="H239:H240"/>
    <mergeCell ref="I239:I240"/>
    <mergeCell ref="O257:O258"/>
    <mergeCell ref="L239:L240"/>
    <mergeCell ref="H257:H258"/>
    <mergeCell ref="J247:J248"/>
    <mergeCell ref="S263:S264"/>
    <mergeCell ref="L263:L264"/>
    <mergeCell ref="D200:D211"/>
    <mergeCell ref="D223:D224"/>
    <mergeCell ref="H247:H248"/>
    <mergeCell ref="I247:I248"/>
    <mergeCell ref="G239:G240"/>
    <mergeCell ref="S257:S258"/>
    <mergeCell ref="F263:F264"/>
    <mergeCell ref="D243:D244"/>
    <mergeCell ref="C223:C224"/>
    <mergeCell ref="C219:C220"/>
    <mergeCell ref="D219:D220"/>
    <mergeCell ref="C239:C240"/>
    <mergeCell ref="D239:D240"/>
    <mergeCell ref="C227:C228"/>
    <mergeCell ref="D250:D254"/>
    <mergeCell ref="G257:G258"/>
    <mergeCell ref="E247:E248"/>
    <mergeCell ref="E257:E258"/>
    <mergeCell ref="D257:D258"/>
    <mergeCell ref="E239:E240"/>
    <mergeCell ref="F257:F258"/>
    <mergeCell ref="F239:F240"/>
    <mergeCell ref="F247:F248"/>
    <mergeCell ref="I263:I264"/>
    <mergeCell ref="E191:E192"/>
    <mergeCell ref="D181:D182"/>
    <mergeCell ref="G247:G248"/>
    <mergeCell ref="H263:H264"/>
    <mergeCell ref="D263:D264"/>
    <mergeCell ref="E263:E264"/>
    <mergeCell ref="G263:G264"/>
    <mergeCell ref="D233:D236"/>
    <mergeCell ref="D186:D188"/>
    <mergeCell ref="G191:G192"/>
    <mergeCell ref="C183:I183"/>
    <mergeCell ref="C172:C173"/>
    <mergeCell ref="G149:G150"/>
    <mergeCell ref="D179:D180"/>
    <mergeCell ref="D159:D160"/>
    <mergeCell ref="E159:E160"/>
    <mergeCell ref="H149:H150"/>
    <mergeCell ref="I149:I150"/>
    <mergeCell ref="C174:C177"/>
    <mergeCell ref="J1:S1"/>
    <mergeCell ref="I143:I144"/>
    <mergeCell ref="D135:D139"/>
    <mergeCell ref="E149:E150"/>
    <mergeCell ref="D123:D124"/>
    <mergeCell ref="E123:E124"/>
    <mergeCell ref="I113:I114"/>
    <mergeCell ref="F74:F75"/>
    <mergeCell ref="D143:D144"/>
    <mergeCell ref="E143:E144"/>
    <mergeCell ref="F95:F96"/>
    <mergeCell ref="D184:D185"/>
    <mergeCell ref="C168:C169"/>
    <mergeCell ref="D174:D177"/>
    <mergeCell ref="C171:I171"/>
    <mergeCell ref="F143:F144"/>
    <mergeCell ref="D172:D173"/>
    <mergeCell ref="C135:C139"/>
    <mergeCell ref="C143:C144"/>
    <mergeCell ref="G101:G102"/>
  </mergeCells>
  <dataValidations count="5">
    <dataValidation type="list" allowBlank="1" showInputMessage="1" showErrorMessage="1" errorTitle="入力確認" error="判定をご確認ください" sqref="G277:G65536">
      <formula1>"○,×,－"</formula1>
    </dataValidation>
    <dataValidation type="list" allowBlank="1" showInputMessage="1" showErrorMessage="1" errorTitle="入力確認" error="判定をご確認ください" sqref="G265:G266 G260 G251 G253:G254 G106 G126:G139 G145:G146 G151:G155 G103:G104 G195:G201 G242:G244 G204:G211 G230:G236 G223 G221 G217:G218 G185:G188 G180:G182 G173:G177 G170 G162:G165 G116 G118:G120 G202 G8:G10 G21:G24 G14:G15 G45:G47 G37 G56 G69:G71 G61 G98 G86 G87:G92 G77:G85 G67 G53:G54 G43 G29:G30 G32">
      <formula1>"○,×"</formula1>
    </dataValidation>
    <dataValidation type="list" allowBlank="1" showInputMessage="1" showErrorMessage="1" errorTitle="入力確認" error="判定をご確認ください" sqref="G249 G259 G115 G241 G229 G216 G20 G42 G52 G66 G7">
      <formula1>"-,○"</formula1>
    </dataValidation>
    <dataValidation type="list" allowBlank="1" showInputMessage="1" showErrorMessage="1" sqref="G271:G275">
      <formula1>"○,×"</formula1>
    </dataValidation>
    <dataValidation type="list" allowBlank="1" showInputMessage="1" showErrorMessage="1" errorTitle="入力確認" error="判定をご確認ください" sqref="G161 G125 G105 G203 G193 G184 G179 G172 G107:G110 G117 G194 G219 G220 G222 G224 G250 G252 G76 G68 G55 G44 G31 G11 G12:G13 G33 G34:G36 G57:G60 G97">
      <formula1>"-,○,×"</formula1>
    </dataValidation>
  </dataValidations>
  <printOptions horizontalCentered="1"/>
  <pageMargins left="0.4724409448818898" right="0.3937007874015748" top="0.7874015748031497" bottom="0" header="0.5118110236220472" footer="0.11811023622047245"/>
  <pageSetup fitToHeight="100" horizontalDpi="300" verticalDpi="300" orientation="landscape" paperSize="8" scale="62" r:id="rId2"/>
  <rowBreaks count="10" manualBreakCount="10">
    <brk id="25" max="18" man="1"/>
    <brk id="48" max="18" man="1"/>
    <brk id="72" max="18" man="1"/>
    <brk id="99" max="18" man="1"/>
    <brk id="120" max="18" man="1"/>
    <brk id="140" max="18" man="1"/>
    <brk id="156" max="18" man="1"/>
    <brk id="188" max="18" man="1"/>
    <brk id="212" max="18" man="1"/>
    <brk id="245" max="18" man="1"/>
  </rowBreaks>
  <drawing r:id="rId1"/>
</worksheet>
</file>

<file path=xl/worksheets/sheet2.xml><?xml version="1.0" encoding="utf-8"?>
<worksheet xmlns="http://schemas.openxmlformats.org/spreadsheetml/2006/main" xmlns:r="http://schemas.openxmlformats.org/officeDocument/2006/relationships">
  <sheetPr>
    <tabColor indexed="12"/>
  </sheetPr>
  <dimension ref="A1:X43"/>
  <sheetViews>
    <sheetView showZeros="0" zoomScale="85" zoomScaleNormal="85" zoomScalePageLayoutView="0" workbookViewId="0" topLeftCell="A7">
      <selection activeCell="I40" sqref="I40"/>
    </sheetView>
  </sheetViews>
  <sheetFormatPr defaultColWidth="9.00390625" defaultRowHeight="13.5"/>
  <cols>
    <col min="1" max="1" width="2.625" style="0" customWidth="1"/>
    <col min="2" max="2" width="20.75390625" style="82" customWidth="1"/>
    <col min="3" max="3" width="6.625" style="82" customWidth="1"/>
    <col min="4" max="4" width="3.625" style="82" customWidth="1"/>
    <col min="5" max="5" width="6.625" style="82" customWidth="1"/>
    <col min="6" max="6" width="3.625" style="82" customWidth="1"/>
    <col min="7" max="7" width="6.625" style="82" customWidth="1"/>
    <col min="8" max="8" width="3.625" style="82" customWidth="1"/>
    <col min="9" max="9" width="57.625" style="0" customWidth="1"/>
    <col min="10" max="10" width="3.50390625" style="0" customWidth="1"/>
    <col min="11" max="11" width="22.625" style="0" bestFit="1" customWidth="1"/>
    <col min="12" max="21" width="7.625" style="0" customWidth="1"/>
  </cols>
  <sheetData>
    <row r="1" spans="1:9" ht="13.5" customHeight="1">
      <c r="A1" s="411" t="s">
        <v>621</v>
      </c>
      <c r="B1" s="411"/>
      <c r="C1" s="411"/>
      <c r="D1" s="411"/>
      <c r="E1" s="411"/>
      <c r="F1" s="411"/>
      <c r="G1" s="411"/>
      <c r="H1" s="411"/>
      <c r="I1" s="200"/>
    </row>
    <row r="2" spans="1:9" ht="13.5" customHeight="1">
      <c r="A2" s="411"/>
      <c r="B2" s="411"/>
      <c r="C2" s="411"/>
      <c r="D2" s="411"/>
      <c r="E2" s="411"/>
      <c r="F2" s="411"/>
      <c r="G2" s="411"/>
      <c r="H2" s="411"/>
      <c r="I2" s="200"/>
    </row>
    <row r="3" spans="2:24" ht="21.75" customHeight="1">
      <c r="B3" s="96" t="s">
        <v>620</v>
      </c>
      <c r="C3" s="97"/>
      <c r="D3" s="98" t="s">
        <v>401</v>
      </c>
      <c r="E3" s="97"/>
      <c r="F3" s="98" t="s">
        <v>402</v>
      </c>
      <c r="G3" s="97"/>
      <c r="H3" s="98" t="s">
        <v>403</v>
      </c>
      <c r="I3" s="99"/>
      <c r="J3" s="100"/>
      <c r="K3" s="100"/>
      <c r="L3" s="100"/>
      <c r="M3" s="100"/>
      <c r="N3" s="100"/>
      <c r="O3" s="100"/>
      <c r="P3" s="100"/>
      <c r="Q3" s="100"/>
      <c r="R3" s="101"/>
      <c r="S3" s="102"/>
      <c r="T3" s="99"/>
      <c r="U3" s="99"/>
      <c r="V3" s="99"/>
      <c r="W3" s="99"/>
      <c r="X3" s="99"/>
    </row>
    <row r="4" spans="2:19" ht="21.75" customHeight="1">
      <c r="B4" s="96" t="s">
        <v>413</v>
      </c>
      <c r="C4" s="432"/>
      <c r="D4" s="433"/>
      <c r="E4" s="433"/>
      <c r="F4" s="433"/>
      <c r="G4" s="433"/>
      <c r="H4" s="434"/>
      <c r="J4" s="81"/>
      <c r="K4" s="81"/>
      <c r="L4" s="81"/>
      <c r="M4" s="81"/>
      <c r="N4" s="81"/>
      <c r="O4" s="95"/>
      <c r="P4" s="95"/>
      <c r="Q4" s="95"/>
      <c r="R4" s="95"/>
      <c r="S4" s="95"/>
    </row>
    <row r="5" spans="2:19" ht="21.75" customHeight="1">
      <c r="B5" s="96" t="s">
        <v>414</v>
      </c>
      <c r="C5" s="435"/>
      <c r="D5" s="436"/>
      <c r="E5" s="436"/>
      <c r="F5" s="436"/>
      <c r="G5" s="440" t="s">
        <v>415</v>
      </c>
      <c r="H5" s="441"/>
      <c r="O5" s="80"/>
      <c r="P5" s="80"/>
      <c r="Q5" s="80"/>
      <c r="R5" s="80"/>
      <c r="S5" s="80"/>
    </row>
    <row r="6" spans="2:19" ht="21.75" customHeight="1">
      <c r="B6" s="96" t="s">
        <v>527</v>
      </c>
      <c r="C6" s="97"/>
      <c r="D6" s="98" t="s">
        <v>401</v>
      </c>
      <c r="E6" s="97"/>
      <c r="F6" s="98" t="s">
        <v>402</v>
      </c>
      <c r="G6" s="97"/>
      <c r="H6" s="98" t="s">
        <v>403</v>
      </c>
      <c r="O6" s="80"/>
      <c r="P6" s="80"/>
      <c r="Q6" s="80"/>
      <c r="R6" s="80"/>
      <c r="S6" s="80"/>
    </row>
    <row r="7" spans="1:19" ht="21" customHeight="1">
      <c r="A7" s="411"/>
      <c r="B7" s="411"/>
      <c r="C7" s="411"/>
      <c r="D7" s="411"/>
      <c r="E7" s="411"/>
      <c r="F7" s="411"/>
      <c r="G7" s="411"/>
      <c r="H7" s="411"/>
      <c r="O7" s="80"/>
      <c r="P7" s="80"/>
      <c r="Q7" s="80"/>
      <c r="R7" s="80"/>
      <c r="S7" s="80"/>
    </row>
    <row r="8" spans="1:19" ht="21" customHeight="1">
      <c r="A8" s="411"/>
      <c r="B8" s="411"/>
      <c r="C8" s="411"/>
      <c r="D8" s="411"/>
      <c r="E8" s="411"/>
      <c r="F8" s="411"/>
      <c r="G8" s="411"/>
      <c r="H8" s="411"/>
      <c r="O8" s="80"/>
      <c r="P8" s="80"/>
      <c r="Q8" s="80"/>
      <c r="R8" s="80"/>
      <c r="S8" s="80"/>
    </row>
    <row r="9" spans="15:19" ht="21" customHeight="1">
      <c r="O9" s="80"/>
      <c r="P9" s="80"/>
      <c r="Q9" s="80"/>
      <c r="R9" s="80"/>
      <c r="S9" s="80"/>
    </row>
    <row r="10" spans="15:19" ht="21" customHeight="1">
      <c r="O10" s="80"/>
      <c r="P10" s="80"/>
      <c r="Q10" s="80"/>
      <c r="R10" s="80"/>
      <c r="S10" s="80"/>
    </row>
    <row r="11" spans="15:19" ht="21" customHeight="1">
      <c r="O11" s="80"/>
      <c r="P11" s="80"/>
      <c r="Q11" s="80"/>
      <c r="R11" s="80"/>
      <c r="S11" s="80"/>
    </row>
    <row r="12" spans="15:19" ht="21" customHeight="1">
      <c r="O12" s="80"/>
      <c r="P12" s="80"/>
      <c r="Q12" s="80"/>
      <c r="R12" s="80"/>
      <c r="S12" s="80"/>
    </row>
    <row r="13" spans="15:19" ht="21" customHeight="1">
      <c r="O13" s="80"/>
      <c r="P13" s="80"/>
      <c r="Q13" s="80"/>
      <c r="R13" s="80"/>
      <c r="S13" s="80"/>
    </row>
    <row r="14" spans="15:19" ht="21" customHeight="1">
      <c r="O14" s="80"/>
      <c r="P14" s="80"/>
      <c r="Q14" s="80"/>
      <c r="R14" s="80"/>
      <c r="S14" s="80"/>
    </row>
    <row r="15" spans="15:19" ht="21" customHeight="1">
      <c r="O15" s="80"/>
      <c r="P15" s="80"/>
      <c r="Q15" s="80"/>
      <c r="R15" s="80"/>
      <c r="S15" s="80"/>
    </row>
    <row r="16" spans="15:19" ht="21" customHeight="1">
      <c r="O16" s="80"/>
      <c r="P16" s="80"/>
      <c r="Q16" s="80"/>
      <c r="R16" s="80"/>
      <c r="S16" s="80"/>
    </row>
    <row r="17" spans="15:19" ht="21" customHeight="1">
      <c r="O17" s="80"/>
      <c r="P17" s="80"/>
      <c r="Q17" s="80"/>
      <c r="R17" s="80"/>
      <c r="S17" s="80"/>
    </row>
    <row r="18" spans="15:19" ht="21" customHeight="1">
      <c r="O18" s="80"/>
      <c r="P18" s="80"/>
      <c r="Q18" s="80"/>
      <c r="R18" s="80"/>
      <c r="S18" s="80"/>
    </row>
    <row r="19" spans="15:19" ht="21" customHeight="1">
      <c r="O19" s="80"/>
      <c r="P19" s="80"/>
      <c r="Q19" s="80"/>
      <c r="R19" s="80"/>
      <c r="S19" s="80"/>
    </row>
    <row r="20" spans="15:19" ht="21" customHeight="1">
      <c r="O20" s="80"/>
      <c r="P20" s="80"/>
      <c r="Q20" s="80"/>
      <c r="R20" s="80"/>
      <c r="S20" s="80"/>
    </row>
    <row r="21" spans="15:19" ht="21" customHeight="1">
      <c r="O21" s="80"/>
      <c r="P21" s="80"/>
      <c r="Q21" s="80"/>
      <c r="R21" s="80"/>
      <c r="S21" s="80"/>
    </row>
    <row r="22" spans="15:19" ht="15" customHeight="1">
      <c r="O22" s="80"/>
      <c r="P22" s="80"/>
      <c r="Q22" s="80"/>
      <c r="R22" s="80"/>
      <c r="S22" s="80"/>
    </row>
    <row r="23" spans="15:19" ht="15" customHeight="1">
      <c r="O23" s="80"/>
      <c r="P23" s="80"/>
      <c r="Q23" s="80"/>
      <c r="R23" s="80"/>
      <c r="S23" s="80"/>
    </row>
    <row r="24" spans="10:19" ht="15" customHeight="1" thickBot="1">
      <c r="J24" s="442" t="s">
        <v>229</v>
      </c>
      <c r="K24" s="442"/>
      <c r="O24" s="80"/>
      <c r="P24" s="80"/>
      <c r="Q24" s="80"/>
      <c r="R24" s="80"/>
      <c r="S24" s="80"/>
    </row>
    <row r="25" spans="10:19" ht="15" customHeight="1" thickBot="1">
      <c r="J25" s="443"/>
      <c r="K25" s="444"/>
      <c r="L25" s="445" t="s">
        <v>212</v>
      </c>
      <c r="M25" s="446"/>
      <c r="N25" s="446"/>
      <c r="O25" s="446"/>
      <c r="P25" s="446"/>
      <c r="Q25" s="446"/>
      <c r="R25" s="446"/>
      <c r="S25" s="447"/>
    </row>
    <row r="26" spans="10:19" ht="22.5" customHeight="1">
      <c r="J26" s="417" t="s">
        <v>418</v>
      </c>
      <c r="K26" s="418"/>
      <c r="L26" s="437">
        <f>IF('1)旅客船入力シート'!G271=0,"",IF('1)旅客船入力シート'!G271="○","接遇・介助に関するマニュアルを持っている","接遇・介助に関するマニュアルを持っていない"))</f>
      </c>
      <c r="M26" s="438"/>
      <c r="N26" s="438"/>
      <c r="O26" s="438"/>
      <c r="P26" s="438"/>
      <c r="Q26" s="438"/>
      <c r="R26" s="438"/>
      <c r="S26" s="439"/>
    </row>
    <row r="27" spans="10:19" ht="33.75" customHeight="1">
      <c r="J27" s="419"/>
      <c r="K27" s="420"/>
      <c r="L27" s="424">
        <f>'1)旅客船入力シート'!H271</f>
        <v>0</v>
      </c>
      <c r="M27" s="425"/>
      <c r="N27" s="425"/>
      <c r="O27" s="425"/>
      <c r="P27" s="425"/>
      <c r="Q27" s="425"/>
      <c r="R27" s="425"/>
      <c r="S27" s="426"/>
    </row>
    <row r="28" spans="10:19" ht="22.5" customHeight="1">
      <c r="J28" s="417" t="s">
        <v>199</v>
      </c>
      <c r="K28" s="418"/>
      <c r="L28" s="421">
        <f>IF('1)旅客船入力シート'!G272=0,"",IF('1)旅客船入力シート'!G272="○","研修や教育訓練を行っている","研修や教育訓練を行っていない"))</f>
      </c>
      <c r="M28" s="422"/>
      <c r="N28" s="422"/>
      <c r="O28" s="422"/>
      <c r="P28" s="422"/>
      <c r="Q28" s="422"/>
      <c r="R28" s="422"/>
      <c r="S28" s="423"/>
    </row>
    <row r="29" spans="10:19" ht="33.75" customHeight="1">
      <c r="J29" s="419"/>
      <c r="K29" s="420"/>
      <c r="L29" s="424">
        <f>'1)旅客船入力シート'!H272</f>
        <v>0</v>
      </c>
      <c r="M29" s="425"/>
      <c r="N29" s="425"/>
      <c r="O29" s="425"/>
      <c r="P29" s="425"/>
      <c r="Q29" s="425"/>
      <c r="R29" s="425"/>
      <c r="S29" s="426"/>
    </row>
    <row r="30" spans="10:19" ht="22.5" customHeight="1">
      <c r="J30" s="417" t="s">
        <v>266</v>
      </c>
      <c r="K30" s="418"/>
      <c r="L30" s="421">
        <f>IF('1)旅客船入力シート'!G273=0,"",IF('1)旅客船入力シート'!G273="○","明記されている","明記されていない"))</f>
      </c>
      <c r="M30" s="422"/>
      <c r="N30" s="422"/>
      <c r="O30" s="422"/>
      <c r="P30" s="422"/>
      <c r="Q30" s="422"/>
      <c r="R30" s="422"/>
      <c r="S30" s="423"/>
    </row>
    <row r="31" spans="10:19" ht="33.75" customHeight="1">
      <c r="J31" s="419"/>
      <c r="K31" s="420"/>
      <c r="L31" s="424">
        <f>'1)旅客船入力シート'!H273</f>
        <v>0</v>
      </c>
      <c r="M31" s="425"/>
      <c r="N31" s="425"/>
      <c r="O31" s="425"/>
      <c r="P31" s="425"/>
      <c r="Q31" s="425"/>
      <c r="R31" s="425"/>
      <c r="S31" s="426"/>
    </row>
    <row r="32" spans="10:19" ht="22.5" customHeight="1">
      <c r="J32" s="417" t="s">
        <v>272</v>
      </c>
      <c r="K32" s="418"/>
      <c r="L32" s="421">
        <f>IF('1)旅客船入力シート'!G274=0,"",IF('1)旅客船入力シート'!G274="○","避難誘導の訓練を行っている","避難誘導の訓練を行っていない"))</f>
      </c>
      <c r="M32" s="422"/>
      <c r="N32" s="422"/>
      <c r="O32" s="422"/>
      <c r="P32" s="422"/>
      <c r="Q32" s="422"/>
      <c r="R32" s="422"/>
      <c r="S32" s="423"/>
    </row>
    <row r="33" spans="10:19" ht="33.75" customHeight="1">
      <c r="J33" s="419"/>
      <c r="K33" s="420"/>
      <c r="L33" s="424">
        <f>'1)旅客船入力シート'!H274</f>
        <v>0</v>
      </c>
      <c r="M33" s="425"/>
      <c r="N33" s="425"/>
      <c r="O33" s="425"/>
      <c r="P33" s="425"/>
      <c r="Q33" s="425"/>
      <c r="R33" s="425"/>
      <c r="S33" s="426"/>
    </row>
    <row r="34" spans="10:19" ht="22.5" customHeight="1">
      <c r="J34" s="417" t="s">
        <v>435</v>
      </c>
      <c r="K34" s="418"/>
      <c r="L34" s="421">
        <f>IF('1)旅客船入力シート'!G275=0,"",IF('1)旅客船入力シート'!G275="○","利用者へ情報発信している","利用者へ情報発信していない"))</f>
      </c>
      <c r="M34" s="422"/>
      <c r="N34" s="422"/>
      <c r="O34" s="422"/>
      <c r="P34" s="422"/>
      <c r="Q34" s="422"/>
      <c r="R34" s="422"/>
      <c r="S34" s="423"/>
    </row>
    <row r="35" spans="10:19" ht="33.75" customHeight="1" thickBot="1">
      <c r="J35" s="427"/>
      <c r="K35" s="428"/>
      <c r="L35" s="429">
        <f>'1)旅客船入力シート'!H275</f>
        <v>0</v>
      </c>
      <c r="M35" s="430"/>
      <c r="N35" s="430"/>
      <c r="O35" s="430"/>
      <c r="P35" s="430"/>
      <c r="Q35" s="430"/>
      <c r="R35" s="430"/>
      <c r="S35" s="431"/>
    </row>
    <row r="36" spans="10:19" ht="60" customHeight="1" thickBot="1" thickTop="1">
      <c r="J36" s="412" t="s">
        <v>526</v>
      </c>
      <c r="K36" s="413"/>
      <c r="L36" s="414"/>
      <c r="M36" s="415"/>
      <c r="N36" s="415"/>
      <c r="O36" s="415"/>
      <c r="P36" s="415"/>
      <c r="Q36" s="415"/>
      <c r="R36" s="415"/>
      <c r="S36" s="416"/>
    </row>
    <row r="40" spans="11:21" ht="56.25">
      <c r="K40" s="74"/>
      <c r="L40" s="72" t="s">
        <v>230</v>
      </c>
      <c r="M40" s="73" t="s">
        <v>421</v>
      </c>
      <c r="N40" s="73" t="s">
        <v>399</v>
      </c>
      <c r="O40" s="73" t="s">
        <v>231</v>
      </c>
      <c r="P40" s="73" t="s">
        <v>274</v>
      </c>
      <c r="Q40" s="73" t="s">
        <v>420</v>
      </c>
      <c r="R40" s="73" t="s">
        <v>400</v>
      </c>
      <c r="S40" s="73" t="s">
        <v>203</v>
      </c>
      <c r="T40" s="73" t="s">
        <v>204</v>
      </c>
      <c r="U40" s="73" t="s">
        <v>205</v>
      </c>
    </row>
    <row r="41" spans="11:21" ht="13.5">
      <c r="K41" s="75" t="s">
        <v>309</v>
      </c>
      <c r="L41" s="74">
        <f>'3)計算用シート'!R360</f>
        <v>0</v>
      </c>
      <c r="M41" s="74">
        <f>'3)計算用シート'!S360</f>
        <v>0</v>
      </c>
      <c r="N41" s="74">
        <f>'3)計算用シート'!T360</f>
        <v>0</v>
      </c>
      <c r="O41" s="74">
        <f>'3)計算用シート'!U360</f>
        <v>0</v>
      </c>
      <c r="P41" s="74">
        <f>'3)計算用シート'!V360</f>
        <v>0</v>
      </c>
      <c r="Q41" s="328"/>
      <c r="R41" s="328"/>
      <c r="S41" s="74">
        <f>'3)計算用シート'!Y360</f>
        <v>0</v>
      </c>
      <c r="T41" s="74">
        <f>'3)計算用シート'!Z360</f>
        <v>0</v>
      </c>
      <c r="U41" s="328"/>
    </row>
    <row r="42" spans="11:21" ht="13.5">
      <c r="K42" s="75" t="s">
        <v>308</v>
      </c>
      <c r="L42" s="74">
        <f>'3)計算用シート'!R361</f>
        <v>0</v>
      </c>
      <c r="M42" s="74">
        <f>'3)計算用シート'!S361</f>
        <v>0</v>
      </c>
      <c r="N42" s="74">
        <f>'3)計算用シート'!T361</f>
        <v>0</v>
      </c>
      <c r="O42" s="74">
        <f>'3)計算用シート'!U361</f>
        <v>0</v>
      </c>
      <c r="P42" s="74">
        <f>'3)計算用シート'!V361</f>
        <v>0</v>
      </c>
      <c r="Q42" s="74">
        <f>'3)計算用シート'!W361</f>
        <v>0</v>
      </c>
      <c r="R42" s="74">
        <f>'3)計算用シート'!X361</f>
        <v>0</v>
      </c>
      <c r="S42" s="74">
        <f>'3)計算用シート'!Y361</f>
        <v>0</v>
      </c>
      <c r="T42" s="74">
        <f>'3)計算用シート'!Z361</f>
        <v>0</v>
      </c>
      <c r="U42" s="74">
        <f>'3)計算用シート'!AA361</f>
        <v>0</v>
      </c>
    </row>
    <row r="43" spans="11:21" ht="13.5">
      <c r="K43" s="75" t="s">
        <v>397</v>
      </c>
      <c r="L43" s="74">
        <f>'3)計算用シート'!R362</f>
        <v>0</v>
      </c>
      <c r="M43" s="74">
        <f>'3)計算用シート'!S362</f>
        <v>0</v>
      </c>
      <c r="N43" s="74">
        <f>'3)計算用シート'!T362</f>
        <v>0</v>
      </c>
      <c r="O43" s="74">
        <f>'3)計算用シート'!U362</f>
        <v>0</v>
      </c>
      <c r="P43" s="74">
        <f>'3)計算用シート'!V362</f>
        <v>0</v>
      </c>
      <c r="Q43" s="74">
        <f>'3)計算用シート'!W362</f>
        <v>0</v>
      </c>
      <c r="R43" s="74">
        <f>'3)計算用シート'!X362</f>
        <v>0</v>
      </c>
      <c r="S43" s="74">
        <f>'3)計算用シート'!Y362</f>
        <v>0</v>
      </c>
      <c r="T43" s="74">
        <f>'3)計算用シート'!Z362</f>
        <v>0</v>
      </c>
      <c r="U43" s="74">
        <f>'3)計算用シート'!AA362</f>
        <v>0</v>
      </c>
    </row>
    <row r="55" ht="3.75" customHeight="1"/>
    <row r="56" ht="15" customHeight="1"/>
    <row r="57" ht="15" customHeight="1"/>
    <row r="58" ht="21.75" customHeight="1"/>
    <row r="59" ht="21.75" customHeight="1"/>
    <row r="60" ht="21.75" customHeight="1"/>
    <row r="61" ht="21.75" customHeight="1"/>
    <row r="62" ht="21.75" customHeight="1"/>
    <row r="63" ht="42" customHeight="1"/>
    <row r="66" ht="58.5" customHeight="1"/>
  </sheetData>
  <sheetProtection/>
  <mergeCells count="25">
    <mergeCell ref="G5:H5"/>
    <mergeCell ref="J24:K24"/>
    <mergeCell ref="J25:K25"/>
    <mergeCell ref="L25:S25"/>
    <mergeCell ref="A7:H8"/>
    <mergeCell ref="L28:S28"/>
    <mergeCell ref="L29:S29"/>
    <mergeCell ref="J30:K31"/>
    <mergeCell ref="L30:S30"/>
    <mergeCell ref="L31:S31"/>
    <mergeCell ref="C4:H4"/>
    <mergeCell ref="C5:F5"/>
    <mergeCell ref="J26:K27"/>
    <mergeCell ref="L26:S26"/>
    <mergeCell ref="L27:S27"/>
    <mergeCell ref="A1:H2"/>
    <mergeCell ref="J36:K36"/>
    <mergeCell ref="L36:S36"/>
    <mergeCell ref="J32:K33"/>
    <mergeCell ref="L32:S32"/>
    <mergeCell ref="L33:S33"/>
    <mergeCell ref="J34:K35"/>
    <mergeCell ref="L34:S34"/>
    <mergeCell ref="L35:S35"/>
    <mergeCell ref="J28:K29"/>
  </mergeCells>
  <printOptions horizontalCentered="1"/>
  <pageMargins left="0.3937007874015748" right="0.3937007874015748" top="0.5905511811023623" bottom="0.5905511811023623" header="0.5118110236220472" footer="0.5118110236220472"/>
  <pageSetup horizontalDpi="600" verticalDpi="600" orientation="landscape" paperSize="8" r:id="rId2"/>
  <drawing r:id="rId1"/>
</worksheet>
</file>

<file path=xl/worksheets/sheet3.xml><?xml version="1.0" encoding="utf-8"?>
<worksheet xmlns="http://schemas.openxmlformats.org/spreadsheetml/2006/main" xmlns:r="http://schemas.openxmlformats.org/officeDocument/2006/relationships">
  <sheetPr>
    <tabColor indexed="22"/>
  </sheetPr>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4.xml><?xml version="1.0" encoding="utf-8"?>
<worksheet xmlns="http://schemas.openxmlformats.org/spreadsheetml/2006/main" xmlns:r="http://schemas.openxmlformats.org/officeDocument/2006/relationships">
  <sheetPr>
    <tabColor indexed="22"/>
  </sheetPr>
  <dimension ref="A1:AA376"/>
  <sheetViews>
    <sheetView zoomScale="70" zoomScaleNormal="70" zoomScalePageLayoutView="0" workbookViewId="0" topLeftCell="A358">
      <selection activeCell="X386" sqref="X386"/>
    </sheetView>
  </sheetViews>
  <sheetFormatPr defaultColWidth="9.00390625" defaultRowHeight="13.5"/>
  <cols>
    <col min="1" max="1" width="5.75390625" style="33" customWidth="1"/>
    <col min="2" max="2" width="3.625" style="111" hidden="1" customWidth="1"/>
    <col min="3" max="3" width="13.125" style="1" hidden="1" customWidth="1"/>
    <col min="4" max="4" width="73.375" style="0" hidden="1" customWidth="1"/>
    <col min="5" max="5" width="5.625" style="62" hidden="1" customWidth="1"/>
    <col min="6" max="15" width="10.25390625" style="35" hidden="1" customWidth="1"/>
    <col min="16" max="16" width="9.00390625" style="0" hidden="1" customWidth="1"/>
    <col min="17" max="17" width="15.625" style="0" customWidth="1"/>
    <col min="18" max="27" width="10.25390625" style="35" customWidth="1"/>
  </cols>
  <sheetData>
    <row r="1" spans="6:27" ht="17.25" hidden="1">
      <c r="F1" s="350" t="s">
        <v>622</v>
      </c>
      <c r="G1" s="350"/>
      <c r="H1" s="350"/>
      <c r="I1" s="350"/>
      <c r="J1" s="350"/>
      <c r="K1" s="350"/>
      <c r="L1" s="350"/>
      <c r="M1" s="350"/>
      <c r="N1" s="350"/>
      <c r="O1" s="350"/>
      <c r="R1" s="350" t="s">
        <v>622</v>
      </c>
      <c r="S1" s="350"/>
      <c r="T1" s="350"/>
      <c r="U1" s="350"/>
      <c r="V1" s="350"/>
      <c r="W1" s="350"/>
      <c r="X1" s="350"/>
      <c r="Y1" s="350"/>
      <c r="Z1" s="350"/>
      <c r="AA1" s="350"/>
    </row>
    <row r="2" spans="1:27" s="11" customFormat="1" ht="117" customHeight="1" hidden="1">
      <c r="A2" s="380"/>
      <c r="B2" s="381"/>
      <c r="C2" s="381"/>
      <c r="D2" s="381"/>
      <c r="E2" s="381"/>
      <c r="F2" s="58" t="s">
        <v>230</v>
      </c>
      <c r="G2" s="59" t="s">
        <v>616</v>
      </c>
      <c r="H2" s="59" t="s">
        <v>618</v>
      </c>
      <c r="I2" s="58" t="s">
        <v>231</v>
      </c>
      <c r="J2" s="59" t="s">
        <v>617</v>
      </c>
      <c r="K2" s="59" t="s">
        <v>420</v>
      </c>
      <c r="L2" s="59" t="s">
        <v>619</v>
      </c>
      <c r="M2" s="58" t="s">
        <v>203</v>
      </c>
      <c r="N2" s="58" t="s">
        <v>204</v>
      </c>
      <c r="O2" s="58" t="s">
        <v>205</v>
      </c>
      <c r="R2" s="58" t="s">
        <v>230</v>
      </c>
      <c r="S2" s="59" t="s">
        <v>616</v>
      </c>
      <c r="T2" s="59" t="s">
        <v>618</v>
      </c>
      <c r="U2" s="58" t="s">
        <v>231</v>
      </c>
      <c r="V2" s="59" t="s">
        <v>617</v>
      </c>
      <c r="W2" s="59" t="s">
        <v>420</v>
      </c>
      <c r="X2" s="59" t="s">
        <v>619</v>
      </c>
      <c r="Y2" s="58" t="s">
        <v>203</v>
      </c>
      <c r="Z2" s="58" t="s">
        <v>204</v>
      </c>
      <c r="AA2" s="58" t="s">
        <v>205</v>
      </c>
    </row>
    <row r="3" spans="1:27" s="11" customFormat="1" ht="25.5" hidden="1">
      <c r="A3" s="31" t="s">
        <v>175</v>
      </c>
      <c r="B3" s="103"/>
      <c r="C3" s="10"/>
      <c r="E3" s="83"/>
      <c r="F3" s="41"/>
      <c r="G3" s="42"/>
      <c r="H3" s="42"/>
      <c r="I3" s="41"/>
      <c r="J3" s="42"/>
      <c r="K3" s="41"/>
      <c r="L3" s="42"/>
      <c r="M3" s="41"/>
      <c r="N3" s="41"/>
      <c r="O3" s="41"/>
      <c r="R3" s="41"/>
      <c r="S3" s="42"/>
      <c r="T3" s="42"/>
      <c r="U3" s="41"/>
      <c r="V3" s="42"/>
      <c r="W3" s="41"/>
      <c r="X3" s="42"/>
      <c r="Y3" s="41"/>
      <c r="Z3" s="41"/>
      <c r="AA3" s="41"/>
    </row>
    <row r="4" spans="1:27" s="2" customFormat="1" ht="30" customHeight="1" hidden="1">
      <c r="A4" s="115"/>
      <c r="B4" s="104" t="s">
        <v>176</v>
      </c>
      <c r="C4" s="3"/>
      <c r="E4" s="83"/>
      <c r="F4" s="35"/>
      <c r="G4" s="35"/>
      <c r="H4" s="35"/>
      <c r="I4" s="35"/>
      <c r="J4" s="35"/>
      <c r="K4" s="35"/>
      <c r="L4" s="35"/>
      <c r="M4" s="35"/>
      <c r="N4" s="35"/>
      <c r="O4" s="35"/>
      <c r="R4" s="35"/>
      <c r="S4" s="35"/>
      <c r="T4" s="35"/>
      <c r="U4" s="35"/>
      <c r="V4" s="35"/>
      <c r="W4" s="35"/>
      <c r="X4" s="35"/>
      <c r="Y4" s="35"/>
      <c r="Z4" s="35"/>
      <c r="AA4" s="35"/>
    </row>
    <row r="5" spans="1:27" s="14" customFormat="1" ht="15" customHeight="1" hidden="1">
      <c r="A5" s="25"/>
      <c r="B5" s="333" t="s">
        <v>660</v>
      </c>
      <c r="C5" s="354" t="s">
        <v>638</v>
      </c>
      <c r="D5" s="366" t="s">
        <v>307</v>
      </c>
      <c r="E5" s="351" t="s">
        <v>303</v>
      </c>
      <c r="F5" s="376" t="s">
        <v>661</v>
      </c>
      <c r="G5" s="372" t="s">
        <v>662</v>
      </c>
      <c r="H5" s="372" t="s">
        <v>663</v>
      </c>
      <c r="I5" s="372" t="s">
        <v>664</v>
      </c>
      <c r="J5" s="372" t="s">
        <v>665</v>
      </c>
      <c r="K5" s="372" t="s">
        <v>666</v>
      </c>
      <c r="L5" s="372" t="s">
        <v>667</v>
      </c>
      <c r="M5" s="372" t="s">
        <v>668</v>
      </c>
      <c r="N5" s="372" t="s">
        <v>669</v>
      </c>
      <c r="O5" s="372" t="s">
        <v>670</v>
      </c>
      <c r="Q5" s="79" t="s">
        <v>425</v>
      </c>
      <c r="R5" s="37">
        <f>COUNTIF(R7:R10,1)+COUNTIF(R7:R10,2)</f>
        <v>0</v>
      </c>
      <c r="S5" s="37">
        <f aca="true" t="shared" si="0" ref="S5:AA5">COUNTIF(S7:S10,1)+COUNTIF(S7:S10,2)</f>
        <v>0</v>
      </c>
      <c r="T5" s="37">
        <f t="shared" si="0"/>
        <v>0</v>
      </c>
      <c r="U5" s="37">
        <f t="shared" si="0"/>
        <v>0</v>
      </c>
      <c r="V5" s="37">
        <f t="shared" si="0"/>
        <v>0</v>
      </c>
      <c r="W5" s="37">
        <f t="shared" si="0"/>
        <v>0</v>
      </c>
      <c r="X5" s="37">
        <f t="shared" si="0"/>
        <v>0</v>
      </c>
      <c r="Y5" s="37">
        <f t="shared" si="0"/>
        <v>0</v>
      </c>
      <c r="Z5" s="37">
        <f t="shared" si="0"/>
        <v>0</v>
      </c>
      <c r="AA5" s="37">
        <f t="shared" si="0"/>
        <v>0</v>
      </c>
    </row>
    <row r="6" spans="1:27" s="14" customFormat="1" ht="15" customHeight="1" hidden="1" thickBot="1">
      <c r="A6" s="25"/>
      <c r="B6" s="334"/>
      <c r="C6" s="450"/>
      <c r="D6" s="366"/>
      <c r="E6" s="367"/>
      <c r="F6" s="377"/>
      <c r="G6" s="372"/>
      <c r="H6" s="372"/>
      <c r="I6" s="372"/>
      <c r="J6" s="372"/>
      <c r="K6" s="372"/>
      <c r="L6" s="372"/>
      <c r="M6" s="372"/>
      <c r="N6" s="372"/>
      <c r="O6" s="372"/>
      <c r="Q6" s="79" t="s">
        <v>426</v>
      </c>
      <c r="R6" s="37">
        <f>COUNTIF(R11:R14,1)+COUNTIF(R11:R14,2)</f>
        <v>0</v>
      </c>
      <c r="S6" s="37">
        <f>COUNTIF(S11:S14,1)+COUNTIF(S11:S14,2)</f>
        <v>0</v>
      </c>
      <c r="T6" s="37">
        <f aca="true" t="shared" si="1" ref="T6:AA6">COUNTIF(T11:T14,1)+COUNTIF(T11:T14,2)</f>
        <v>0</v>
      </c>
      <c r="U6" s="37">
        <f t="shared" si="1"/>
        <v>0</v>
      </c>
      <c r="V6" s="37">
        <f t="shared" si="1"/>
        <v>0</v>
      </c>
      <c r="W6" s="37">
        <f t="shared" si="1"/>
        <v>0</v>
      </c>
      <c r="X6" s="37">
        <f t="shared" si="1"/>
        <v>0</v>
      </c>
      <c r="Y6" s="37">
        <f t="shared" si="1"/>
        <v>0</v>
      </c>
      <c r="Z6" s="37">
        <f t="shared" si="1"/>
        <v>0</v>
      </c>
      <c r="AA6" s="37">
        <f t="shared" si="1"/>
        <v>0</v>
      </c>
    </row>
    <row r="7" spans="1:27" s="14" customFormat="1" ht="27" hidden="1">
      <c r="A7" s="25"/>
      <c r="B7" s="36" t="s">
        <v>671</v>
      </c>
      <c r="C7" s="239" t="s">
        <v>280</v>
      </c>
      <c r="D7" s="240" t="s">
        <v>493</v>
      </c>
      <c r="E7" s="282">
        <f>IF('1)旅客船入力シート'!G7="○",1,IF('1)旅客船入力シート'!G7="-",9,IF('1)旅客船入力シート'!G7="×",2,0)))</f>
        <v>0</v>
      </c>
      <c r="F7" s="245"/>
      <c r="G7" s="245"/>
      <c r="H7" s="245"/>
      <c r="I7" s="245"/>
      <c r="J7" s="245"/>
      <c r="K7" s="245"/>
      <c r="L7" s="245"/>
      <c r="M7" s="245"/>
      <c r="N7" s="245"/>
      <c r="O7" s="245"/>
      <c r="R7" s="245">
        <f>IF(F7="○",$E7,"")</f>
      </c>
      <c r="S7" s="245">
        <f aca="true" t="shared" si="2" ref="S7:AA7">IF(G7="○",$E7,"")</f>
      </c>
      <c r="T7" s="245">
        <f t="shared" si="2"/>
      </c>
      <c r="U7" s="245">
        <f t="shared" si="2"/>
      </c>
      <c r="V7" s="245">
        <f t="shared" si="2"/>
      </c>
      <c r="W7" s="245">
        <f t="shared" si="2"/>
      </c>
      <c r="X7" s="245">
        <f t="shared" si="2"/>
      </c>
      <c r="Y7" s="245">
        <f t="shared" si="2"/>
      </c>
      <c r="Z7" s="245">
        <f t="shared" si="2"/>
      </c>
      <c r="AA7" s="245">
        <f t="shared" si="2"/>
      </c>
    </row>
    <row r="8" spans="1:27" s="14" customFormat="1" ht="18.75" hidden="1">
      <c r="A8" s="25"/>
      <c r="B8" s="36" t="s">
        <v>672</v>
      </c>
      <c r="C8" s="157" t="s">
        <v>304</v>
      </c>
      <c r="D8" s="16" t="s">
        <v>673</v>
      </c>
      <c r="E8" s="93">
        <f>IF('1)旅客船入力シート'!G8="○",1,IF('1)旅客船入力シート'!G8="-",9,IF('1)旅客船入力シート'!G8="×",2,0)))</f>
        <v>0</v>
      </c>
      <c r="F8" s="38"/>
      <c r="G8" s="38" t="s">
        <v>225</v>
      </c>
      <c r="H8" s="38"/>
      <c r="I8" s="38"/>
      <c r="J8" s="38"/>
      <c r="K8" s="38"/>
      <c r="L8" s="38"/>
      <c r="M8" s="38"/>
      <c r="N8" s="38"/>
      <c r="O8" s="38"/>
      <c r="R8" s="38">
        <f>IF(F8="○",$E8,"")</f>
      </c>
      <c r="S8" s="38">
        <f aca="true" t="shared" si="3" ref="S8:AA10">IF(G8="○",$E8,"")</f>
        <v>0</v>
      </c>
      <c r="T8" s="38">
        <f t="shared" si="3"/>
      </c>
      <c r="U8" s="38">
        <f t="shared" si="3"/>
      </c>
      <c r="V8" s="38">
        <f t="shared" si="3"/>
      </c>
      <c r="W8" s="38">
        <f t="shared" si="3"/>
      </c>
      <c r="X8" s="38">
        <f t="shared" si="3"/>
      </c>
      <c r="Y8" s="38">
        <f t="shared" si="3"/>
      </c>
      <c r="Z8" s="38">
        <f t="shared" si="3"/>
      </c>
      <c r="AA8" s="38">
        <f t="shared" si="3"/>
      </c>
    </row>
    <row r="9" spans="1:27" s="14" customFormat="1" ht="18.75" hidden="1">
      <c r="A9" s="25"/>
      <c r="B9" s="36" t="s">
        <v>674</v>
      </c>
      <c r="C9" s="163" t="s">
        <v>490</v>
      </c>
      <c r="D9" s="16" t="s">
        <v>675</v>
      </c>
      <c r="E9" s="93">
        <f>IF('1)旅客船入力シート'!G9="○",1,IF('1)旅客船入力シート'!G9="-",9,IF('1)旅客船入力シート'!G9="×",2,0)))</f>
        <v>0</v>
      </c>
      <c r="F9" s="38"/>
      <c r="G9" s="38" t="s">
        <v>225</v>
      </c>
      <c r="H9" s="38" t="s">
        <v>225</v>
      </c>
      <c r="I9" s="38"/>
      <c r="J9" s="38"/>
      <c r="K9" s="38"/>
      <c r="L9" s="38"/>
      <c r="M9" s="38"/>
      <c r="N9" s="38"/>
      <c r="O9" s="38"/>
      <c r="R9" s="38">
        <f>IF(F9="○",$E9,"")</f>
      </c>
      <c r="S9" s="38">
        <f t="shared" si="3"/>
        <v>0</v>
      </c>
      <c r="T9" s="38">
        <f t="shared" si="3"/>
        <v>0</v>
      </c>
      <c r="U9" s="38">
        <f t="shared" si="3"/>
      </c>
      <c r="V9" s="38">
        <f t="shared" si="3"/>
      </c>
      <c r="W9" s="38">
        <f t="shared" si="3"/>
      </c>
      <c r="X9" s="38">
        <f t="shared" si="3"/>
      </c>
      <c r="Y9" s="38">
        <f t="shared" si="3"/>
      </c>
      <c r="Z9" s="38">
        <f t="shared" si="3"/>
      </c>
      <c r="AA9" s="38">
        <f t="shared" si="3"/>
      </c>
    </row>
    <row r="10" spans="1:27" s="14" customFormat="1" ht="18.75" hidden="1">
      <c r="A10" s="25"/>
      <c r="B10" s="44" t="s">
        <v>220</v>
      </c>
      <c r="C10" s="163" t="s">
        <v>313</v>
      </c>
      <c r="D10" s="16" t="s">
        <v>496</v>
      </c>
      <c r="E10" s="93">
        <f>IF('1)旅客船入力シート'!G10="○",1,IF('1)旅客船入力シート'!G10="-",9,IF('1)旅客船入力シート'!G10="×",2,0)))</f>
        <v>0</v>
      </c>
      <c r="F10" s="38" t="s">
        <v>676</v>
      </c>
      <c r="G10" s="38"/>
      <c r="H10" s="38" t="s">
        <v>676</v>
      </c>
      <c r="I10" s="38" t="s">
        <v>676</v>
      </c>
      <c r="J10" s="38" t="s">
        <v>676</v>
      </c>
      <c r="K10" s="38"/>
      <c r="L10" s="38"/>
      <c r="M10" s="38" t="s">
        <v>225</v>
      </c>
      <c r="N10" s="38"/>
      <c r="O10" s="38"/>
      <c r="R10" s="38">
        <f>IF(F10="○",$E10,"")</f>
        <v>0</v>
      </c>
      <c r="S10" s="38">
        <f t="shared" si="3"/>
      </c>
      <c r="T10" s="38">
        <f t="shared" si="3"/>
        <v>0</v>
      </c>
      <c r="U10" s="38">
        <f t="shared" si="3"/>
        <v>0</v>
      </c>
      <c r="V10" s="38">
        <f t="shared" si="3"/>
        <v>0</v>
      </c>
      <c r="W10" s="38">
        <f t="shared" si="3"/>
      </c>
      <c r="X10" s="38">
        <f t="shared" si="3"/>
      </c>
      <c r="Y10" s="38">
        <f t="shared" si="3"/>
        <v>0</v>
      </c>
      <c r="Z10" s="38">
        <f t="shared" si="3"/>
      </c>
      <c r="AA10" s="38">
        <f t="shared" si="3"/>
      </c>
    </row>
    <row r="11" spans="1:27" s="14" customFormat="1" ht="27" hidden="1">
      <c r="A11" s="25"/>
      <c r="B11" s="361" t="s">
        <v>679</v>
      </c>
      <c r="C11" s="364" t="s">
        <v>292</v>
      </c>
      <c r="D11" s="215" t="s">
        <v>137</v>
      </c>
      <c r="E11" s="219">
        <f>IF('1)旅客船入力シート'!G12="○",1,IF('1)旅客船入力シート'!G12="-",9,IF('1)旅客船入力シート'!G12="×",2,0)))</f>
        <v>0</v>
      </c>
      <c r="F11" s="263" t="s">
        <v>226</v>
      </c>
      <c r="G11" s="263"/>
      <c r="H11" s="263"/>
      <c r="I11" s="263"/>
      <c r="J11" s="263" t="s">
        <v>226</v>
      </c>
      <c r="K11" s="263"/>
      <c r="L11" s="263"/>
      <c r="M11" s="263"/>
      <c r="N11" s="263"/>
      <c r="O11" s="263"/>
      <c r="R11" s="263">
        <f>IF(F11="◇",$E11,"")</f>
        <v>0</v>
      </c>
      <c r="S11" s="263">
        <f aca="true" t="shared" si="4" ref="S11:AA11">IF(G11="◇",$E11,"")</f>
      </c>
      <c r="T11" s="263">
        <f t="shared" si="4"/>
      </c>
      <c r="U11" s="263">
        <f t="shared" si="4"/>
      </c>
      <c r="V11" s="263">
        <f t="shared" si="4"/>
        <v>0</v>
      </c>
      <c r="W11" s="263">
        <f t="shared" si="4"/>
      </c>
      <c r="X11" s="263">
        <f t="shared" si="4"/>
      </c>
      <c r="Y11" s="263">
        <f t="shared" si="4"/>
      </c>
      <c r="Z11" s="263">
        <f t="shared" si="4"/>
      </c>
      <c r="AA11" s="263">
        <f t="shared" si="4"/>
      </c>
    </row>
    <row r="12" spans="1:27" s="14" customFormat="1" ht="18.75" hidden="1">
      <c r="A12" s="25"/>
      <c r="B12" s="362"/>
      <c r="C12" s="368"/>
      <c r="D12" s="215" t="s">
        <v>450</v>
      </c>
      <c r="E12" s="219">
        <f>IF('1)旅客船入力シート'!G13="○",1,IF('1)旅客船入力シート'!G13="-",9,IF('1)旅客船入力シート'!G13="×",2,0)))</f>
        <v>0</v>
      </c>
      <c r="F12" s="263"/>
      <c r="G12" s="263" t="s">
        <v>226</v>
      </c>
      <c r="H12" s="263"/>
      <c r="I12" s="263"/>
      <c r="J12" s="263"/>
      <c r="K12" s="263"/>
      <c r="L12" s="263"/>
      <c r="M12" s="263"/>
      <c r="N12" s="263"/>
      <c r="O12" s="263"/>
      <c r="R12" s="263">
        <f>IF(F12="◇",$E12,"")</f>
      </c>
      <c r="S12" s="263">
        <f aca="true" t="shared" si="5" ref="S12:AA14">IF(G12="◇",$E12,"")</f>
        <v>0</v>
      </c>
      <c r="T12" s="263">
        <f t="shared" si="5"/>
      </c>
      <c r="U12" s="263">
        <f t="shared" si="5"/>
      </c>
      <c r="V12" s="263">
        <f t="shared" si="5"/>
      </c>
      <c r="W12" s="263">
        <f t="shared" si="5"/>
      </c>
      <c r="X12" s="263">
        <f t="shared" si="5"/>
      </c>
      <c r="Y12" s="263">
        <f t="shared" si="5"/>
      </c>
      <c r="Z12" s="263">
        <f t="shared" si="5"/>
      </c>
      <c r="AA12" s="263">
        <f t="shared" si="5"/>
      </c>
    </row>
    <row r="13" spans="1:27" s="14" customFormat="1" ht="18.75" hidden="1">
      <c r="A13" s="25"/>
      <c r="B13" s="362"/>
      <c r="C13" s="368"/>
      <c r="D13" s="215" t="s">
        <v>680</v>
      </c>
      <c r="E13" s="219">
        <f>IF('1)旅客船入力シート'!G14="○",1,IF('1)旅客船入力シート'!G14="-",9,IF('1)旅客船入力シート'!G14="×",2,0)))</f>
        <v>0</v>
      </c>
      <c r="F13" s="263"/>
      <c r="G13" s="263" t="s">
        <v>226</v>
      </c>
      <c r="H13" s="263" t="s">
        <v>226</v>
      </c>
      <c r="I13" s="263"/>
      <c r="J13" s="263"/>
      <c r="K13" s="263"/>
      <c r="L13" s="263"/>
      <c r="M13" s="263"/>
      <c r="N13" s="263"/>
      <c r="O13" s="263"/>
      <c r="R13" s="263">
        <f>IF(F13="◇",$E13,"")</f>
      </c>
      <c r="S13" s="263">
        <f t="shared" si="5"/>
        <v>0</v>
      </c>
      <c r="T13" s="263">
        <f t="shared" si="5"/>
        <v>0</v>
      </c>
      <c r="U13" s="263">
        <f t="shared" si="5"/>
      </c>
      <c r="V13" s="263">
        <f t="shared" si="5"/>
      </c>
      <c r="W13" s="263">
        <f t="shared" si="5"/>
      </c>
      <c r="X13" s="263">
        <f t="shared" si="5"/>
      </c>
      <c r="Y13" s="263">
        <f t="shared" si="5"/>
      </c>
      <c r="Z13" s="263">
        <f t="shared" si="5"/>
      </c>
      <c r="AA13" s="263">
        <f t="shared" si="5"/>
      </c>
    </row>
    <row r="14" spans="1:27" s="14" customFormat="1" ht="19.5" hidden="1" thickBot="1">
      <c r="A14" s="25"/>
      <c r="B14" s="375"/>
      <c r="C14" s="365"/>
      <c r="D14" s="215" t="s">
        <v>260</v>
      </c>
      <c r="E14" s="216">
        <f>IF('1)旅客船入力シート'!G15="○",1,IF('1)旅客船入力シート'!G15="-",9,IF('1)旅客船入力シート'!G15="×",2,0)))</f>
        <v>0</v>
      </c>
      <c r="F14" s="263"/>
      <c r="G14" s="263" t="s">
        <v>681</v>
      </c>
      <c r="H14" s="263" t="s">
        <v>681</v>
      </c>
      <c r="I14" s="263"/>
      <c r="J14" s="263"/>
      <c r="K14" s="263"/>
      <c r="L14" s="263"/>
      <c r="M14" s="263"/>
      <c r="N14" s="263" t="s">
        <v>681</v>
      </c>
      <c r="O14" s="263"/>
      <c r="R14" s="263">
        <f>IF(F14="◇",$E14,"")</f>
      </c>
      <c r="S14" s="263">
        <f t="shared" si="5"/>
        <v>0</v>
      </c>
      <c r="T14" s="263">
        <f t="shared" si="5"/>
        <v>0</v>
      </c>
      <c r="U14" s="263">
        <f t="shared" si="5"/>
      </c>
      <c r="V14" s="263">
        <f t="shared" si="5"/>
      </c>
      <c r="W14" s="263">
        <f t="shared" si="5"/>
      </c>
      <c r="X14" s="263">
        <f t="shared" si="5"/>
      </c>
      <c r="Y14" s="263">
        <f t="shared" si="5"/>
      </c>
      <c r="Z14" s="263">
        <f t="shared" si="5"/>
        <v>0</v>
      </c>
      <c r="AA14" s="263">
        <f t="shared" si="5"/>
      </c>
    </row>
    <row r="15" spans="1:27" s="21" customFormat="1" ht="18.75" hidden="1">
      <c r="A15" s="25"/>
      <c r="B15" s="29"/>
      <c r="C15" s="283"/>
      <c r="D15" s="28"/>
      <c r="E15" s="149"/>
      <c r="F15" s="284"/>
      <c r="G15" s="284"/>
      <c r="H15" s="284"/>
      <c r="I15" s="284"/>
      <c r="J15" s="284"/>
      <c r="K15" s="284"/>
      <c r="L15" s="284"/>
      <c r="M15" s="284"/>
      <c r="N15" s="284"/>
      <c r="O15" s="284"/>
      <c r="Q15" s="77" t="s">
        <v>430</v>
      </c>
      <c r="R15" s="287">
        <f>COUNTIF(R7:R10,1)</f>
        <v>0</v>
      </c>
      <c r="S15" s="287">
        <f aca="true" t="shared" si="6" ref="S15:AA15">COUNTIF(S7:S10,1)</f>
        <v>0</v>
      </c>
      <c r="T15" s="287">
        <f t="shared" si="6"/>
        <v>0</v>
      </c>
      <c r="U15" s="287">
        <f t="shared" si="6"/>
        <v>0</v>
      </c>
      <c r="V15" s="287">
        <f t="shared" si="6"/>
        <v>0</v>
      </c>
      <c r="W15" s="287">
        <f t="shared" si="6"/>
        <v>0</v>
      </c>
      <c r="X15" s="287">
        <f t="shared" si="6"/>
        <v>0</v>
      </c>
      <c r="Y15" s="287">
        <f t="shared" si="6"/>
        <v>0</v>
      </c>
      <c r="Z15" s="287">
        <f t="shared" si="6"/>
        <v>0</v>
      </c>
      <c r="AA15" s="287">
        <f t="shared" si="6"/>
        <v>0</v>
      </c>
    </row>
    <row r="16" spans="1:27" s="21" customFormat="1" ht="18.75" hidden="1">
      <c r="A16" s="25"/>
      <c r="B16" s="29"/>
      <c r="C16" s="283"/>
      <c r="D16" s="28"/>
      <c r="E16" s="149"/>
      <c r="F16" s="284"/>
      <c r="G16" s="284"/>
      <c r="H16" s="284"/>
      <c r="I16" s="284"/>
      <c r="J16" s="284"/>
      <c r="K16" s="284"/>
      <c r="L16" s="284"/>
      <c r="M16" s="284"/>
      <c r="N16" s="284"/>
      <c r="O16" s="284"/>
      <c r="Q16" s="77" t="s">
        <v>427</v>
      </c>
      <c r="R16" s="287">
        <f>COUNTIF(R7:R10,2)</f>
        <v>0</v>
      </c>
      <c r="S16" s="287">
        <f aca="true" t="shared" si="7" ref="S16:AA16">COUNTIF(S7:S10,2)</f>
        <v>0</v>
      </c>
      <c r="T16" s="287">
        <f t="shared" si="7"/>
        <v>0</v>
      </c>
      <c r="U16" s="287">
        <f t="shared" si="7"/>
        <v>0</v>
      </c>
      <c r="V16" s="287">
        <f t="shared" si="7"/>
        <v>0</v>
      </c>
      <c r="W16" s="287">
        <f t="shared" si="7"/>
        <v>0</v>
      </c>
      <c r="X16" s="287">
        <f t="shared" si="7"/>
        <v>0</v>
      </c>
      <c r="Y16" s="287">
        <f t="shared" si="7"/>
        <v>0</v>
      </c>
      <c r="Z16" s="287">
        <f t="shared" si="7"/>
        <v>0</v>
      </c>
      <c r="AA16" s="287">
        <f t="shared" si="7"/>
        <v>0</v>
      </c>
    </row>
    <row r="17" spans="1:27" s="21" customFormat="1" ht="18.75" hidden="1">
      <c r="A17" s="25"/>
      <c r="B17" s="29"/>
      <c r="C17" s="283"/>
      <c r="D17" s="28"/>
      <c r="E17" s="149"/>
      <c r="F17" s="284"/>
      <c r="G17" s="284"/>
      <c r="H17" s="284"/>
      <c r="I17" s="284"/>
      <c r="J17" s="284"/>
      <c r="K17" s="284"/>
      <c r="L17" s="284"/>
      <c r="M17" s="284"/>
      <c r="N17" s="284"/>
      <c r="O17" s="284"/>
      <c r="Q17" s="78" t="s">
        <v>428</v>
      </c>
      <c r="R17" s="288">
        <f>COUNTIF(R11:R14,1)</f>
        <v>0</v>
      </c>
      <c r="S17" s="288">
        <f aca="true" t="shared" si="8" ref="S17:AA17">COUNTIF(S11:S14,1)</f>
        <v>0</v>
      </c>
      <c r="T17" s="288">
        <f t="shared" si="8"/>
        <v>0</v>
      </c>
      <c r="U17" s="288">
        <f t="shared" si="8"/>
        <v>0</v>
      </c>
      <c r="V17" s="288">
        <f t="shared" si="8"/>
        <v>0</v>
      </c>
      <c r="W17" s="288">
        <f t="shared" si="8"/>
        <v>0</v>
      </c>
      <c r="X17" s="288">
        <f t="shared" si="8"/>
        <v>0</v>
      </c>
      <c r="Y17" s="288">
        <f t="shared" si="8"/>
        <v>0</v>
      </c>
      <c r="Z17" s="288">
        <f t="shared" si="8"/>
        <v>0</v>
      </c>
      <c r="AA17" s="288">
        <f t="shared" si="8"/>
        <v>0</v>
      </c>
    </row>
    <row r="18" spans="1:27" s="20" customFormat="1" ht="18.75" hidden="1">
      <c r="A18" s="32"/>
      <c r="B18" s="106"/>
      <c r="E18" s="63"/>
      <c r="F18" s="35"/>
      <c r="G18" s="35"/>
      <c r="H18" s="35"/>
      <c r="I18" s="35"/>
      <c r="J18" s="35"/>
      <c r="K18" s="35"/>
      <c r="L18" s="35"/>
      <c r="M18" s="35"/>
      <c r="N18" s="35"/>
      <c r="O18" s="35"/>
      <c r="R18" s="35"/>
      <c r="S18" s="35"/>
      <c r="T18" s="35"/>
      <c r="U18" s="35"/>
      <c r="V18" s="35"/>
      <c r="W18" s="35"/>
      <c r="X18" s="35"/>
      <c r="Y18" s="35"/>
      <c r="Z18" s="35"/>
      <c r="AA18" s="35"/>
    </row>
    <row r="19" spans="1:27" s="2" customFormat="1" ht="18.75" hidden="1">
      <c r="A19" s="115"/>
      <c r="B19" s="107" t="s">
        <v>177</v>
      </c>
      <c r="C19" s="47"/>
      <c r="D19" s="48"/>
      <c r="E19" s="35"/>
      <c r="F19" s="35"/>
      <c r="G19" s="35"/>
      <c r="H19" s="35"/>
      <c r="I19" s="35"/>
      <c r="J19" s="35"/>
      <c r="K19" s="35"/>
      <c r="L19" s="35"/>
      <c r="M19" s="35"/>
      <c r="N19" s="35"/>
      <c r="O19" s="35"/>
      <c r="R19" s="35"/>
      <c r="S19" s="35"/>
      <c r="T19" s="35"/>
      <c r="U19" s="35"/>
      <c r="V19" s="35"/>
      <c r="W19" s="35"/>
      <c r="X19" s="35"/>
      <c r="Y19" s="35"/>
      <c r="Z19" s="35"/>
      <c r="AA19" s="35"/>
    </row>
    <row r="20" spans="1:27" s="14" customFormat="1" ht="18.75" hidden="1">
      <c r="A20" s="25"/>
      <c r="B20" s="339" t="s">
        <v>682</v>
      </c>
      <c r="C20" s="354" t="s">
        <v>638</v>
      </c>
      <c r="D20" s="334" t="s">
        <v>307</v>
      </c>
      <c r="E20" s="351" t="s">
        <v>303</v>
      </c>
      <c r="F20" s="376" t="s">
        <v>661</v>
      </c>
      <c r="G20" s="372" t="s">
        <v>662</v>
      </c>
      <c r="H20" s="372" t="s">
        <v>663</v>
      </c>
      <c r="I20" s="372" t="s">
        <v>664</v>
      </c>
      <c r="J20" s="372" t="s">
        <v>665</v>
      </c>
      <c r="K20" s="372" t="s">
        <v>666</v>
      </c>
      <c r="L20" s="372" t="s">
        <v>667</v>
      </c>
      <c r="M20" s="372" t="s">
        <v>668</v>
      </c>
      <c r="N20" s="372" t="s">
        <v>669</v>
      </c>
      <c r="O20" s="372" t="s">
        <v>670</v>
      </c>
      <c r="Q20" s="79" t="s">
        <v>425</v>
      </c>
      <c r="R20" s="37">
        <f>COUNTIF(R22:R23,1)+COUNTIF(R22:R23,2)</f>
        <v>0</v>
      </c>
      <c r="S20" s="37">
        <f>COUNTIF(S22:S23,1)+COUNTIF(S22:S23,2)</f>
        <v>0</v>
      </c>
      <c r="T20" s="37">
        <f aca="true" t="shared" si="9" ref="T20:AA20">COUNTIF(T22:T23,1)+COUNTIF(T22:T23,2)</f>
        <v>0</v>
      </c>
      <c r="U20" s="37">
        <f t="shared" si="9"/>
        <v>0</v>
      </c>
      <c r="V20" s="37">
        <f t="shared" si="9"/>
        <v>0</v>
      </c>
      <c r="W20" s="37">
        <f t="shared" si="9"/>
        <v>0</v>
      </c>
      <c r="X20" s="37">
        <f t="shared" si="9"/>
        <v>0</v>
      </c>
      <c r="Y20" s="37">
        <f t="shared" si="9"/>
        <v>0</v>
      </c>
      <c r="Z20" s="37">
        <f t="shared" si="9"/>
        <v>0</v>
      </c>
      <c r="AA20" s="37">
        <f t="shared" si="9"/>
        <v>0</v>
      </c>
    </row>
    <row r="21" spans="1:27" s="14" customFormat="1" ht="19.5" hidden="1" thickBot="1">
      <c r="A21" s="25"/>
      <c r="B21" s="382"/>
      <c r="C21" s="355"/>
      <c r="D21" s="334"/>
      <c r="E21" s="367"/>
      <c r="F21" s="377"/>
      <c r="G21" s="372"/>
      <c r="H21" s="372"/>
      <c r="I21" s="372"/>
      <c r="J21" s="372"/>
      <c r="K21" s="372"/>
      <c r="L21" s="372"/>
      <c r="M21" s="372"/>
      <c r="N21" s="372"/>
      <c r="O21" s="372"/>
      <c r="Q21" s="79" t="s">
        <v>426</v>
      </c>
      <c r="R21" s="37">
        <v>0</v>
      </c>
      <c r="S21" s="37">
        <v>0</v>
      </c>
      <c r="T21" s="37">
        <v>0</v>
      </c>
      <c r="U21" s="37">
        <v>0</v>
      </c>
      <c r="V21" s="37">
        <v>0</v>
      </c>
      <c r="W21" s="37">
        <v>0</v>
      </c>
      <c r="X21" s="37">
        <v>0</v>
      </c>
      <c r="Y21" s="37">
        <v>0</v>
      </c>
      <c r="Z21" s="37">
        <v>0</v>
      </c>
      <c r="AA21" s="37">
        <v>0</v>
      </c>
    </row>
    <row r="22" spans="1:27" s="14" customFormat="1" ht="27" hidden="1">
      <c r="A22" s="25"/>
      <c r="B22" s="105" t="s">
        <v>671</v>
      </c>
      <c r="C22" s="239" t="s">
        <v>280</v>
      </c>
      <c r="D22" s="246" t="s">
        <v>227</v>
      </c>
      <c r="E22" s="247">
        <f>IF('1)旅客船入力シート'!G20="○",1,IF('1)旅客船入力シート'!G20="-",9,IF('1)旅客船入力シート'!G20="×",2,0)))</f>
        <v>0</v>
      </c>
      <c r="F22" s="245"/>
      <c r="G22" s="245"/>
      <c r="H22" s="245"/>
      <c r="I22" s="245"/>
      <c r="J22" s="245"/>
      <c r="K22" s="245"/>
      <c r="L22" s="245"/>
      <c r="M22" s="245"/>
      <c r="N22" s="245"/>
      <c r="O22" s="245"/>
      <c r="R22" s="245">
        <f aca="true" t="shared" si="10" ref="R22:AA23">IF(F22="○",$E22,"")</f>
      </c>
      <c r="S22" s="245">
        <f t="shared" si="10"/>
      </c>
      <c r="T22" s="245">
        <f t="shared" si="10"/>
      </c>
      <c r="U22" s="245">
        <f t="shared" si="10"/>
      </c>
      <c r="V22" s="245">
        <f t="shared" si="10"/>
      </c>
      <c r="W22" s="245">
        <f t="shared" si="10"/>
      </c>
      <c r="X22" s="245">
        <f t="shared" si="10"/>
      </c>
      <c r="Y22" s="245">
        <f t="shared" si="10"/>
      </c>
      <c r="Z22" s="245">
        <f t="shared" si="10"/>
      </c>
      <c r="AA22" s="245">
        <f t="shared" si="10"/>
      </c>
    </row>
    <row r="23" spans="1:27" s="14" customFormat="1" ht="18.75" hidden="1">
      <c r="A23" s="25"/>
      <c r="B23" s="46" t="s">
        <v>683</v>
      </c>
      <c r="C23" s="15" t="s">
        <v>294</v>
      </c>
      <c r="D23" s="285" t="s">
        <v>684</v>
      </c>
      <c r="E23" s="90">
        <f>IF($E$22=9,0,IF('1)旅客船入力シート'!G21="○",1,IF('1)旅客船入力シート'!G21="-",9,IF('1)旅客船入力シート'!G21="×",2,0))))</f>
        <v>0</v>
      </c>
      <c r="F23" s="154"/>
      <c r="G23" s="38" t="s">
        <v>225</v>
      </c>
      <c r="H23" s="40"/>
      <c r="I23" s="40"/>
      <c r="J23" s="40"/>
      <c r="K23" s="40"/>
      <c r="L23" s="40"/>
      <c r="M23" s="40"/>
      <c r="N23" s="40"/>
      <c r="O23" s="40"/>
      <c r="R23" s="38">
        <f>IF(F23="○",$E23,"")</f>
      </c>
      <c r="S23" s="38">
        <f>IF(G23="○",$E23,"")</f>
        <v>0</v>
      </c>
      <c r="T23" s="38">
        <f t="shared" si="10"/>
      </c>
      <c r="U23" s="38">
        <f t="shared" si="10"/>
      </c>
      <c r="V23" s="38">
        <f t="shared" si="10"/>
      </c>
      <c r="W23" s="38">
        <f t="shared" si="10"/>
      </c>
      <c r="X23" s="38">
        <f t="shared" si="10"/>
      </c>
      <c r="Y23" s="38">
        <f t="shared" si="10"/>
      </c>
      <c r="Z23" s="38">
        <f t="shared" si="10"/>
      </c>
      <c r="AA23" s="38">
        <f t="shared" si="10"/>
      </c>
    </row>
    <row r="24" spans="1:27" s="21" customFormat="1" ht="18.75" hidden="1">
      <c r="A24" s="25"/>
      <c r="B24" s="29"/>
      <c r="C24" s="283"/>
      <c r="D24" s="28"/>
      <c r="E24" s="149"/>
      <c r="F24" s="284"/>
      <c r="G24" s="284"/>
      <c r="H24" s="284"/>
      <c r="I24" s="284"/>
      <c r="J24" s="284"/>
      <c r="K24" s="284"/>
      <c r="L24" s="284"/>
      <c r="M24" s="284"/>
      <c r="N24" s="284"/>
      <c r="O24" s="284"/>
      <c r="Q24" s="77" t="s">
        <v>429</v>
      </c>
      <c r="R24" s="287">
        <f>COUNTIF(R22:R23,1)</f>
        <v>0</v>
      </c>
      <c r="S24" s="287">
        <f aca="true" t="shared" si="11" ref="S24:AA24">COUNTIF(S22:S23,1)</f>
        <v>0</v>
      </c>
      <c r="T24" s="287">
        <f t="shared" si="11"/>
        <v>0</v>
      </c>
      <c r="U24" s="287">
        <f t="shared" si="11"/>
        <v>0</v>
      </c>
      <c r="V24" s="287">
        <f t="shared" si="11"/>
        <v>0</v>
      </c>
      <c r="W24" s="287">
        <f t="shared" si="11"/>
        <v>0</v>
      </c>
      <c r="X24" s="287">
        <f t="shared" si="11"/>
        <v>0</v>
      </c>
      <c r="Y24" s="287">
        <f t="shared" si="11"/>
        <v>0</v>
      </c>
      <c r="Z24" s="287">
        <f t="shared" si="11"/>
        <v>0</v>
      </c>
      <c r="AA24" s="287">
        <f t="shared" si="11"/>
        <v>0</v>
      </c>
    </row>
    <row r="25" spans="1:27" s="21" customFormat="1" ht="18.75" hidden="1">
      <c r="A25" s="25"/>
      <c r="B25" s="29"/>
      <c r="C25" s="283"/>
      <c r="D25" s="28"/>
      <c r="E25" s="149"/>
      <c r="F25" s="284"/>
      <c r="G25" s="284"/>
      <c r="H25" s="284"/>
      <c r="I25" s="284"/>
      <c r="J25" s="284"/>
      <c r="K25" s="284"/>
      <c r="L25" s="284"/>
      <c r="M25" s="284"/>
      <c r="N25" s="284"/>
      <c r="O25" s="284"/>
      <c r="Q25" s="77" t="s">
        <v>427</v>
      </c>
      <c r="R25" s="287">
        <f>COUNTIF(R22:R23,2)</f>
        <v>0</v>
      </c>
      <c r="S25" s="287">
        <f aca="true" t="shared" si="12" ref="S25:AA25">COUNTIF(S22:S23,2)</f>
        <v>0</v>
      </c>
      <c r="T25" s="287">
        <f t="shared" si="12"/>
        <v>0</v>
      </c>
      <c r="U25" s="287">
        <f t="shared" si="12"/>
        <v>0</v>
      </c>
      <c r="V25" s="287">
        <f t="shared" si="12"/>
        <v>0</v>
      </c>
      <c r="W25" s="287">
        <f t="shared" si="12"/>
        <v>0</v>
      </c>
      <c r="X25" s="287">
        <f t="shared" si="12"/>
        <v>0</v>
      </c>
      <c r="Y25" s="287">
        <f t="shared" si="12"/>
        <v>0</v>
      </c>
      <c r="Z25" s="287">
        <f t="shared" si="12"/>
        <v>0</v>
      </c>
      <c r="AA25" s="287">
        <f t="shared" si="12"/>
        <v>0</v>
      </c>
    </row>
    <row r="26" spans="1:27" s="21" customFormat="1" ht="18.75" hidden="1">
      <c r="A26" s="25"/>
      <c r="B26" s="29"/>
      <c r="C26" s="283"/>
      <c r="D26" s="28"/>
      <c r="E26" s="149"/>
      <c r="F26" s="284"/>
      <c r="G26" s="284"/>
      <c r="H26" s="284"/>
      <c r="I26" s="284"/>
      <c r="J26" s="284"/>
      <c r="K26" s="284"/>
      <c r="L26" s="284"/>
      <c r="M26" s="284"/>
      <c r="N26" s="284"/>
      <c r="O26" s="284"/>
      <c r="Q26" s="78" t="s">
        <v>428</v>
      </c>
      <c r="R26" s="288">
        <v>0</v>
      </c>
      <c r="S26" s="288">
        <v>0</v>
      </c>
      <c r="T26" s="288">
        <v>0</v>
      </c>
      <c r="U26" s="288">
        <v>0</v>
      </c>
      <c r="V26" s="288">
        <v>0</v>
      </c>
      <c r="W26" s="288">
        <v>0</v>
      </c>
      <c r="X26" s="288">
        <v>0</v>
      </c>
      <c r="Y26" s="288">
        <v>0</v>
      </c>
      <c r="Z26" s="288">
        <v>0</v>
      </c>
      <c r="AA26" s="288">
        <v>0</v>
      </c>
    </row>
    <row r="27" spans="1:27" s="9" customFormat="1" ht="18.75" hidden="1">
      <c r="A27" s="25"/>
      <c r="B27" s="108"/>
      <c r="C27" s="6"/>
      <c r="D27" s="7"/>
      <c r="E27" s="64"/>
      <c r="F27" s="39"/>
      <c r="G27" s="39"/>
      <c r="H27" s="39"/>
      <c r="I27" s="39"/>
      <c r="J27" s="39"/>
      <c r="K27" s="39"/>
      <c r="L27" s="39"/>
      <c r="M27" s="39"/>
      <c r="N27" s="39"/>
      <c r="O27" s="39"/>
      <c r="R27" s="39"/>
      <c r="S27" s="39"/>
      <c r="T27" s="39"/>
      <c r="U27" s="39"/>
      <c r="V27" s="39"/>
      <c r="W27" s="39"/>
      <c r="X27" s="39"/>
      <c r="Y27" s="39"/>
      <c r="Z27" s="39"/>
      <c r="AA27" s="39"/>
    </row>
    <row r="28" spans="1:27" s="2" customFormat="1" ht="18.75" hidden="1">
      <c r="A28" s="115"/>
      <c r="B28" s="104" t="s">
        <v>178</v>
      </c>
      <c r="C28" s="3"/>
      <c r="E28" s="35"/>
      <c r="F28" s="35"/>
      <c r="G28" s="35"/>
      <c r="H28" s="35"/>
      <c r="I28" s="35"/>
      <c r="J28" s="35"/>
      <c r="K28" s="35"/>
      <c r="L28" s="35"/>
      <c r="M28" s="35"/>
      <c r="N28" s="35"/>
      <c r="O28" s="35"/>
      <c r="R28" s="35"/>
      <c r="S28" s="35"/>
      <c r="T28" s="35"/>
      <c r="U28" s="35"/>
      <c r="V28" s="35"/>
      <c r="W28" s="35"/>
      <c r="X28" s="35"/>
      <c r="Y28" s="35"/>
      <c r="Z28" s="35"/>
      <c r="AA28" s="35"/>
    </row>
    <row r="29" spans="1:27" s="14" customFormat="1" ht="18.75" hidden="1">
      <c r="A29" s="25"/>
      <c r="B29" s="333" t="s">
        <v>660</v>
      </c>
      <c r="C29" s="354" t="s">
        <v>638</v>
      </c>
      <c r="D29" s="334" t="s">
        <v>307</v>
      </c>
      <c r="E29" s="351" t="s">
        <v>303</v>
      </c>
      <c r="F29" s="376" t="s">
        <v>661</v>
      </c>
      <c r="G29" s="372" t="s">
        <v>662</v>
      </c>
      <c r="H29" s="372" t="s">
        <v>663</v>
      </c>
      <c r="I29" s="372" t="s">
        <v>664</v>
      </c>
      <c r="J29" s="372" t="s">
        <v>665</v>
      </c>
      <c r="K29" s="372" t="s">
        <v>666</v>
      </c>
      <c r="L29" s="372" t="s">
        <v>667</v>
      </c>
      <c r="M29" s="372" t="s">
        <v>668</v>
      </c>
      <c r="N29" s="372" t="s">
        <v>669</v>
      </c>
      <c r="O29" s="372" t="s">
        <v>670</v>
      </c>
      <c r="Q29" s="79" t="s">
        <v>425</v>
      </c>
      <c r="R29" s="37">
        <f>COUNTIF(R31:R36,1)+COUNTIF(R31:R36,2)</f>
        <v>0</v>
      </c>
      <c r="S29" s="37">
        <f>COUNTIF(S31:S36,1)+COUNTIF(S31:S36,2)</f>
        <v>0</v>
      </c>
      <c r="T29" s="37">
        <f aca="true" t="shared" si="13" ref="T29:AA29">COUNTIF(T31:T36,1)+COUNTIF(T31:T36,2)</f>
        <v>0</v>
      </c>
      <c r="U29" s="37">
        <f t="shared" si="13"/>
        <v>0</v>
      </c>
      <c r="V29" s="37">
        <f t="shared" si="13"/>
        <v>0</v>
      </c>
      <c r="W29" s="37">
        <f t="shared" si="13"/>
        <v>0</v>
      </c>
      <c r="X29" s="37">
        <f t="shared" si="13"/>
        <v>0</v>
      </c>
      <c r="Y29" s="37">
        <f t="shared" si="13"/>
        <v>0</v>
      </c>
      <c r="Z29" s="37">
        <f t="shared" si="13"/>
        <v>0</v>
      </c>
      <c r="AA29" s="37">
        <f t="shared" si="13"/>
        <v>0</v>
      </c>
    </row>
    <row r="30" spans="1:27" s="14" customFormat="1" ht="19.5" hidden="1" thickBot="1">
      <c r="A30" s="25"/>
      <c r="B30" s="334"/>
      <c r="C30" s="355"/>
      <c r="D30" s="334"/>
      <c r="E30" s="367"/>
      <c r="F30" s="377"/>
      <c r="G30" s="372"/>
      <c r="H30" s="372"/>
      <c r="I30" s="372"/>
      <c r="J30" s="372"/>
      <c r="K30" s="372"/>
      <c r="L30" s="372"/>
      <c r="M30" s="372"/>
      <c r="N30" s="372"/>
      <c r="O30" s="372"/>
      <c r="Q30" s="79" t="s">
        <v>426</v>
      </c>
      <c r="R30" s="37">
        <f>COUNTIF(R37:R38,1)+COUNTIF(R37:R38,2)</f>
        <v>0</v>
      </c>
      <c r="S30" s="37">
        <f>COUNTIF(S37:S38,1)+COUNTIF(S37:S38,2)</f>
        <v>0</v>
      </c>
      <c r="T30" s="37">
        <f aca="true" t="shared" si="14" ref="T30:AA30">COUNTIF(T37:T38,1)+COUNTIF(T37:T38,2)</f>
        <v>0</v>
      </c>
      <c r="U30" s="37">
        <f t="shared" si="14"/>
        <v>0</v>
      </c>
      <c r="V30" s="37">
        <f t="shared" si="14"/>
        <v>0</v>
      </c>
      <c r="W30" s="37">
        <f t="shared" si="14"/>
        <v>0</v>
      </c>
      <c r="X30" s="37">
        <f t="shared" si="14"/>
        <v>0</v>
      </c>
      <c r="Y30" s="37">
        <f t="shared" si="14"/>
        <v>0</v>
      </c>
      <c r="Z30" s="37">
        <f t="shared" si="14"/>
        <v>0</v>
      </c>
      <c r="AA30" s="37">
        <f t="shared" si="14"/>
        <v>0</v>
      </c>
    </row>
    <row r="31" spans="1:27" s="14" customFormat="1" ht="18.75" hidden="1">
      <c r="A31" s="25"/>
      <c r="B31" s="36" t="s">
        <v>685</v>
      </c>
      <c r="C31" s="160" t="s">
        <v>490</v>
      </c>
      <c r="D31" s="16" t="s">
        <v>489</v>
      </c>
      <c r="E31" s="93">
        <f>IF('1)旅客船入力シート'!G29="○",1,IF('1)旅客船入力シート'!G29="-",9,IF('1)旅客船入力シート'!G29="×",2,0)))</f>
        <v>0</v>
      </c>
      <c r="F31" s="38"/>
      <c r="G31" s="38" t="s">
        <v>225</v>
      </c>
      <c r="H31" s="38" t="s">
        <v>225</v>
      </c>
      <c r="I31" s="38"/>
      <c r="J31" s="38"/>
      <c r="K31" s="38"/>
      <c r="L31" s="38"/>
      <c r="M31" s="38"/>
      <c r="N31" s="38"/>
      <c r="O31" s="38"/>
      <c r="R31" s="38">
        <f aca="true" t="shared" si="15" ref="R31:R36">IF(F31="○",$E31,"")</f>
      </c>
      <c r="S31" s="38">
        <f aca="true" t="shared" si="16" ref="S31:S36">IF(G31="○",$E31,"")</f>
        <v>0</v>
      </c>
      <c r="T31" s="38">
        <f aca="true" t="shared" si="17" ref="T31:T36">IF(H31="○",$E31,"")</f>
        <v>0</v>
      </c>
      <c r="U31" s="38">
        <f aca="true" t="shared" si="18" ref="U31:U36">IF(I31="○",$E31,"")</f>
      </c>
      <c r="V31" s="38">
        <f aca="true" t="shared" si="19" ref="V31:V36">IF(J31="○",$E31,"")</f>
      </c>
      <c r="W31" s="38">
        <f aca="true" t="shared" si="20" ref="W31:W36">IF(K31="○",$E31,"")</f>
      </c>
      <c r="X31" s="38">
        <f aca="true" t="shared" si="21" ref="X31:X36">IF(L31="○",$E31,"")</f>
      </c>
      <c r="Y31" s="38">
        <f aca="true" t="shared" si="22" ref="Y31:Y36">IF(M31="○",$E31,"")</f>
      </c>
      <c r="Z31" s="38">
        <f aca="true" t="shared" si="23" ref="Z31:Z36">IF(N31="○",$E31,"")</f>
      </c>
      <c r="AA31" s="38">
        <f aca="true" t="shared" si="24" ref="AA31:AA36">IF(O31="○",$E31,"")</f>
      </c>
    </row>
    <row r="32" spans="1:27" s="14" customFormat="1" ht="18.75" hidden="1">
      <c r="A32" s="25"/>
      <c r="B32" s="358" t="s">
        <v>221</v>
      </c>
      <c r="C32" s="383" t="s">
        <v>313</v>
      </c>
      <c r="D32" s="27" t="s">
        <v>451</v>
      </c>
      <c r="E32" s="93">
        <f>IF('1)旅客船入力シート'!G30="○",1,IF('1)旅客船入力シート'!G30="-",9,IF('1)旅客船入力シート'!G30="×",2,0)))</f>
        <v>0</v>
      </c>
      <c r="F32" s="38" t="s">
        <v>117</v>
      </c>
      <c r="G32" s="38"/>
      <c r="H32" s="38" t="s">
        <v>117</v>
      </c>
      <c r="I32" s="38" t="s">
        <v>117</v>
      </c>
      <c r="J32" s="38" t="s">
        <v>225</v>
      </c>
      <c r="K32" s="38"/>
      <c r="L32" s="38"/>
      <c r="M32" s="38" t="s">
        <v>225</v>
      </c>
      <c r="N32" s="38"/>
      <c r="O32" s="38"/>
      <c r="R32" s="38">
        <f t="shared" si="15"/>
        <v>0</v>
      </c>
      <c r="S32" s="38">
        <f t="shared" si="16"/>
      </c>
      <c r="T32" s="38">
        <f t="shared" si="17"/>
        <v>0</v>
      </c>
      <c r="U32" s="38">
        <f t="shared" si="18"/>
        <v>0</v>
      </c>
      <c r="V32" s="38">
        <f t="shared" si="19"/>
        <v>0</v>
      </c>
      <c r="W32" s="38">
        <f t="shared" si="20"/>
      </c>
      <c r="X32" s="38">
        <f t="shared" si="21"/>
      </c>
      <c r="Y32" s="38">
        <f t="shared" si="22"/>
        <v>0</v>
      </c>
      <c r="Z32" s="38">
        <f t="shared" si="23"/>
      </c>
      <c r="AA32" s="38">
        <f t="shared" si="24"/>
      </c>
    </row>
    <row r="33" spans="1:27" s="14" customFormat="1" ht="18.75" hidden="1">
      <c r="A33" s="25"/>
      <c r="B33" s="385"/>
      <c r="C33" s="384"/>
      <c r="D33" s="27" t="s">
        <v>626</v>
      </c>
      <c r="E33" s="93">
        <f>IF('1)旅客船入力シート'!G31="○",1,IF('1)旅客船入力シート'!G31="-",9,IF('1)旅客船入力シート'!G31="×",2,0)))</f>
        <v>0</v>
      </c>
      <c r="F33" s="38"/>
      <c r="G33" s="38"/>
      <c r="H33" s="38"/>
      <c r="I33" s="38"/>
      <c r="J33" s="38" t="s">
        <v>686</v>
      </c>
      <c r="K33" s="38"/>
      <c r="L33" s="38"/>
      <c r="M33" s="38"/>
      <c r="N33" s="38"/>
      <c r="O33" s="38"/>
      <c r="R33" s="38">
        <f t="shared" si="15"/>
      </c>
      <c r="S33" s="38">
        <f t="shared" si="16"/>
      </c>
      <c r="T33" s="38">
        <f t="shared" si="17"/>
      </c>
      <c r="U33" s="38">
        <f t="shared" si="18"/>
      </c>
      <c r="V33" s="38">
        <f t="shared" si="19"/>
        <v>0</v>
      </c>
      <c r="W33" s="38">
        <f t="shared" si="20"/>
      </c>
      <c r="X33" s="38">
        <f t="shared" si="21"/>
      </c>
      <c r="Y33" s="38">
        <f t="shared" si="22"/>
      </c>
      <c r="Z33" s="38">
        <f t="shared" si="23"/>
      </c>
      <c r="AA33" s="38">
        <f t="shared" si="24"/>
      </c>
    </row>
    <row r="34" spans="1:27" s="14" customFormat="1" ht="27" hidden="1">
      <c r="A34" s="25"/>
      <c r="B34" s="60" t="s">
        <v>0</v>
      </c>
      <c r="C34" s="157" t="s">
        <v>304</v>
      </c>
      <c r="D34" s="27" t="s">
        <v>453</v>
      </c>
      <c r="E34" s="93">
        <f>IF('1)旅客船入力シート'!G32="○",1,IF('1)旅客船入力シート'!G32="-",9,IF('1)旅客船入力シート'!G32="×",2,0)))</f>
        <v>0</v>
      </c>
      <c r="F34" s="38"/>
      <c r="G34" s="38" t="s">
        <v>225</v>
      </c>
      <c r="H34" s="38"/>
      <c r="I34" s="38"/>
      <c r="J34" s="38"/>
      <c r="K34" s="38"/>
      <c r="L34" s="38"/>
      <c r="M34" s="38"/>
      <c r="N34" s="38"/>
      <c r="O34" s="38"/>
      <c r="R34" s="38">
        <f t="shared" si="15"/>
      </c>
      <c r="S34" s="38">
        <f t="shared" si="16"/>
        <v>0</v>
      </c>
      <c r="T34" s="38">
        <f t="shared" si="17"/>
      </c>
      <c r="U34" s="38">
        <f t="shared" si="18"/>
      </c>
      <c r="V34" s="38">
        <f t="shared" si="19"/>
      </c>
      <c r="W34" s="38">
        <f t="shared" si="20"/>
      </c>
      <c r="X34" s="38">
        <f t="shared" si="21"/>
      </c>
      <c r="Y34" s="38">
        <f t="shared" si="22"/>
      </c>
      <c r="Z34" s="38">
        <f t="shared" si="23"/>
      </c>
      <c r="AA34" s="38">
        <f t="shared" si="24"/>
      </c>
    </row>
    <row r="35" spans="1:27" s="14" customFormat="1" ht="18.75" hidden="1">
      <c r="A35" s="25"/>
      <c r="B35" s="369" t="s">
        <v>1</v>
      </c>
      <c r="C35" s="370" t="s">
        <v>228</v>
      </c>
      <c r="D35" s="27" t="s">
        <v>454</v>
      </c>
      <c r="E35" s="142">
        <f>IF('1)旅客船入力シート'!G33="○",1,IF('1)旅客船入力シート'!G33="-",9,IF('1)旅客船入力シート'!G33="×",2,0)))</f>
        <v>0</v>
      </c>
      <c r="F35" s="38"/>
      <c r="G35" s="38" t="s">
        <v>225</v>
      </c>
      <c r="H35" s="38" t="s">
        <v>225</v>
      </c>
      <c r="I35" s="38"/>
      <c r="J35" s="38"/>
      <c r="K35" s="38"/>
      <c r="L35" s="38"/>
      <c r="M35" s="38"/>
      <c r="N35" s="38"/>
      <c r="O35" s="38"/>
      <c r="R35" s="38">
        <f t="shared" si="15"/>
      </c>
      <c r="S35" s="38">
        <f t="shared" si="16"/>
        <v>0</v>
      </c>
      <c r="T35" s="38">
        <f t="shared" si="17"/>
        <v>0</v>
      </c>
      <c r="U35" s="38">
        <f t="shared" si="18"/>
      </c>
      <c r="V35" s="38">
        <f t="shared" si="19"/>
      </c>
      <c r="W35" s="38">
        <f t="shared" si="20"/>
      </c>
      <c r="X35" s="38">
        <f t="shared" si="21"/>
      </c>
      <c r="Y35" s="38">
        <f t="shared" si="22"/>
      </c>
      <c r="Z35" s="38">
        <f t="shared" si="23"/>
      </c>
      <c r="AA35" s="38">
        <f t="shared" si="24"/>
      </c>
    </row>
    <row r="36" spans="1:27" s="14" customFormat="1" ht="27" hidden="1">
      <c r="A36" s="25"/>
      <c r="B36" s="359"/>
      <c r="C36" s="371"/>
      <c r="D36" s="27" t="s">
        <v>138</v>
      </c>
      <c r="E36" s="142">
        <f>IF('1)旅客船入力シート'!G34="○",1,IF('1)旅客船入力シート'!G34="-",9,IF('1)旅客船入力シート'!G34="×",2,0)))</f>
        <v>0</v>
      </c>
      <c r="F36" s="38" t="s">
        <v>2</v>
      </c>
      <c r="G36" s="38" t="s">
        <v>225</v>
      </c>
      <c r="H36" s="38" t="s">
        <v>2</v>
      </c>
      <c r="I36" s="38"/>
      <c r="J36" s="38"/>
      <c r="K36" s="38"/>
      <c r="L36" s="38"/>
      <c r="M36" s="38"/>
      <c r="N36" s="38" t="s">
        <v>2</v>
      </c>
      <c r="O36" s="38"/>
      <c r="R36" s="38">
        <f t="shared" si="15"/>
        <v>0</v>
      </c>
      <c r="S36" s="38">
        <f t="shared" si="16"/>
        <v>0</v>
      </c>
      <c r="T36" s="38">
        <f t="shared" si="17"/>
        <v>0</v>
      </c>
      <c r="U36" s="38">
        <f t="shared" si="18"/>
      </c>
      <c r="V36" s="38">
        <f t="shared" si="19"/>
      </c>
      <c r="W36" s="38">
        <f t="shared" si="20"/>
      </c>
      <c r="X36" s="38">
        <f t="shared" si="21"/>
      </c>
      <c r="Y36" s="38">
        <f t="shared" si="22"/>
      </c>
      <c r="Z36" s="38">
        <f t="shared" si="23"/>
        <v>0</v>
      </c>
      <c r="AA36" s="38">
        <f t="shared" si="24"/>
      </c>
    </row>
    <row r="37" spans="1:27" s="14" customFormat="1" ht="27" hidden="1">
      <c r="A37" s="25"/>
      <c r="B37" s="345" t="s">
        <v>5</v>
      </c>
      <c r="C37" s="353" t="s">
        <v>292</v>
      </c>
      <c r="D37" s="215" t="s">
        <v>139</v>
      </c>
      <c r="E37" s="219">
        <f>IF('1)旅客船入力シート'!G36="○",1,IF('1)旅客船入力シート'!G36="-",9,IF('1)旅客船入力シート'!G36="×",2,0)))</f>
        <v>0</v>
      </c>
      <c r="F37" s="263" t="s">
        <v>6</v>
      </c>
      <c r="G37" s="263"/>
      <c r="H37" s="263"/>
      <c r="I37" s="263"/>
      <c r="J37" s="263" t="s">
        <v>6</v>
      </c>
      <c r="K37" s="263"/>
      <c r="L37" s="263"/>
      <c r="M37" s="263"/>
      <c r="N37" s="263"/>
      <c r="O37" s="263"/>
      <c r="R37" s="263">
        <f aca="true" t="shared" si="25" ref="R37:AA38">IF(F37="◇",$E37,"")</f>
        <v>0</v>
      </c>
      <c r="S37" s="263">
        <f t="shared" si="25"/>
      </c>
      <c r="T37" s="263">
        <f t="shared" si="25"/>
      </c>
      <c r="U37" s="263">
        <f t="shared" si="25"/>
      </c>
      <c r="V37" s="263">
        <f t="shared" si="25"/>
        <v>0</v>
      </c>
      <c r="W37" s="263">
        <f t="shared" si="25"/>
      </c>
      <c r="X37" s="263">
        <f t="shared" si="25"/>
      </c>
      <c r="Y37" s="263">
        <f t="shared" si="25"/>
      </c>
      <c r="Z37" s="263">
        <f t="shared" si="25"/>
      </c>
      <c r="AA37" s="263">
        <f t="shared" si="25"/>
      </c>
    </row>
    <row r="38" spans="2:27" s="14" customFormat="1" ht="18" hidden="1" thickBot="1">
      <c r="B38" s="345"/>
      <c r="C38" s="353"/>
      <c r="D38" s="215" t="s">
        <v>7</v>
      </c>
      <c r="E38" s="216">
        <f>IF('1)旅客船入力シート'!G37="○",1,IF('1)旅客船入力シート'!G37="-",9,IF('1)旅客船入力シート'!G37="×",2,0)))</f>
        <v>0</v>
      </c>
      <c r="F38" s="263"/>
      <c r="G38" s="263" t="s">
        <v>8</v>
      </c>
      <c r="H38" s="263" t="s">
        <v>8</v>
      </c>
      <c r="I38" s="263"/>
      <c r="J38" s="263"/>
      <c r="K38" s="263"/>
      <c r="L38" s="263"/>
      <c r="M38" s="263"/>
      <c r="N38" s="263"/>
      <c r="O38" s="263"/>
      <c r="R38" s="263">
        <f t="shared" si="25"/>
      </c>
      <c r="S38" s="263">
        <f t="shared" si="25"/>
        <v>0</v>
      </c>
      <c r="T38" s="263">
        <f t="shared" si="25"/>
        <v>0</v>
      </c>
      <c r="U38" s="263">
        <f t="shared" si="25"/>
      </c>
      <c r="V38" s="263">
        <f t="shared" si="25"/>
      </c>
      <c r="W38" s="263">
        <f t="shared" si="25"/>
      </c>
      <c r="X38" s="263">
        <f t="shared" si="25"/>
      </c>
      <c r="Y38" s="263">
        <f t="shared" si="25"/>
      </c>
      <c r="Z38" s="263">
        <f t="shared" si="25"/>
      </c>
      <c r="AA38" s="263">
        <f t="shared" si="25"/>
      </c>
    </row>
    <row r="39" spans="1:27" s="21" customFormat="1" ht="18.75" hidden="1">
      <c r="A39" s="25"/>
      <c r="B39" s="29"/>
      <c r="C39" s="283"/>
      <c r="D39" s="28"/>
      <c r="E39" s="149"/>
      <c r="F39" s="284"/>
      <c r="G39" s="284"/>
      <c r="H39" s="284"/>
      <c r="I39" s="284"/>
      <c r="J39" s="284"/>
      <c r="K39" s="284"/>
      <c r="L39" s="284"/>
      <c r="M39" s="284"/>
      <c r="N39" s="284"/>
      <c r="O39" s="284"/>
      <c r="Q39" s="77" t="s">
        <v>429</v>
      </c>
      <c r="R39" s="287">
        <f aca="true" t="shared" si="26" ref="R39:AA39">COUNTIF(R31:R36,1)</f>
        <v>0</v>
      </c>
      <c r="S39" s="287">
        <f t="shared" si="26"/>
        <v>0</v>
      </c>
      <c r="T39" s="287">
        <f t="shared" si="26"/>
        <v>0</v>
      </c>
      <c r="U39" s="287">
        <f t="shared" si="26"/>
        <v>0</v>
      </c>
      <c r="V39" s="287">
        <f t="shared" si="26"/>
        <v>0</v>
      </c>
      <c r="W39" s="287">
        <f t="shared" si="26"/>
        <v>0</v>
      </c>
      <c r="X39" s="287">
        <f t="shared" si="26"/>
        <v>0</v>
      </c>
      <c r="Y39" s="287">
        <f t="shared" si="26"/>
        <v>0</v>
      </c>
      <c r="Z39" s="287">
        <f t="shared" si="26"/>
        <v>0</v>
      </c>
      <c r="AA39" s="287">
        <f t="shared" si="26"/>
        <v>0</v>
      </c>
    </row>
    <row r="40" spans="1:27" s="21" customFormat="1" ht="18.75" hidden="1">
      <c r="A40" s="25"/>
      <c r="B40" s="29"/>
      <c r="C40" s="283"/>
      <c r="D40" s="28"/>
      <c r="E40" s="149"/>
      <c r="F40" s="284"/>
      <c r="G40" s="284"/>
      <c r="H40" s="284"/>
      <c r="I40" s="284"/>
      <c r="J40" s="284"/>
      <c r="K40" s="284"/>
      <c r="L40" s="284"/>
      <c r="M40" s="284"/>
      <c r="N40" s="284"/>
      <c r="O40" s="284"/>
      <c r="Q40" s="77" t="s">
        <v>427</v>
      </c>
      <c r="R40" s="287">
        <f>COUNTIF(R31:R36,2)</f>
        <v>0</v>
      </c>
      <c r="S40" s="287">
        <f aca="true" t="shared" si="27" ref="S40:AA40">COUNTIF(S31:S36,2)</f>
        <v>0</v>
      </c>
      <c r="T40" s="287">
        <f t="shared" si="27"/>
        <v>0</v>
      </c>
      <c r="U40" s="287">
        <f>COUNTIF(U31:U36,2)</f>
        <v>0</v>
      </c>
      <c r="V40" s="287">
        <f>COUNTIF(V31:V36,2)</f>
        <v>0</v>
      </c>
      <c r="W40" s="287">
        <f>COUNTIF(W31:W36,2)</f>
        <v>0</v>
      </c>
      <c r="X40" s="287">
        <f t="shared" si="27"/>
        <v>0</v>
      </c>
      <c r="Y40" s="287">
        <f t="shared" si="27"/>
        <v>0</v>
      </c>
      <c r="Z40" s="287">
        <f t="shared" si="27"/>
        <v>0</v>
      </c>
      <c r="AA40" s="287">
        <f t="shared" si="27"/>
        <v>0</v>
      </c>
    </row>
    <row r="41" spans="1:27" s="21" customFormat="1" ht="18.75" hidden="1">
      <c r="A41" s="25"/>
      <c r="B41" s="29"/>
      <c r="C41" s="283"/>
      <c r="D41" s="28"/>
      <c r="E41" s="149"/>
      <c r="F41" s="284"/>
      <c r="G41" s="284"/>
      <c r="H41" s="284"/>
      <c r="I41" s="284"/>
      <c r="J41" s="284"/>
      <c r="K41" s="284"/>
      <c r="L41" s="284"/>
      <c r="M41" s="284"/>
      <c r="N41" s="284"/>
      <c r="O41" s="284"/>
      <c r="Q41" s="78" t="s">
        <v>428</v>
      </c>
      <c r="R41" s="288">
        <f>COUNTIF(R37:R38,1)</f>
        <v>0</v>
      </c>
      <c r="S41" s="288">
        <f aca="true" t="shared" si="28" ref="S41:AA41">COUNTIF(S37:S38,1)</f>
        <v>0</v>
      </c>
      <c r="T41" s="288">
        <f t="shared" si="28"/>
        <v>0</v>
      </c>
      <c r="U41" s="288">
        <f t="shared" si="28"/>
        <v>0</v>
      </c>
      <c r="V41" s="288">
        <f t="shared" si="28"/>
        <v>0</v>
      </c>
      <c r="W41" s="288">
        <f t="shared" si="28"/>
        <v>0</v>
      </c>
      <c r="X41" s="288">
        <f t="shared" si="28"/>
        <v>0</v>
      </c>
      <c r="Y41" s="288">
        <f t="shared" si="28"/>
        <v>0</v>
      </c>
      <c r="Z41" s="288">
        <f t="shared" si="28"/>
        <v>0</v>
      </c>
      <c r="AA41" s="288">
        <f t="shared" si="28"/>
        <v>0</v>
      </c>
    </row>
    <row r="42" spans="1:27" s="21" customFormat="1" ht="18.75" hidden="1">
      <c r="A42" s="25"/>
      <c r="B42" s="108"/>
      <c r="C42" s="6"/>
      <c r="D42" s="28"/>
      <c r="E42" s="65"/>
      <c r="F42" s="39"/>
      <c r="G42" s="39"/>
      <c r="H42" s="39"/>
      <c r="I42" s="39"/>
      <c r="J42" s="39"/>
      <c r="K42" s="39"/>
      <c r="L42" s="39"/>
      <c r="M42" s="39"/>
      <c r="N42" s="39"/>
      <c r="O42" s="39"/>
      <c r="R42" s="39"/>
      <c r="S42" s="39"/>
      <c r="T42" s="39"/>
      <c r="U42" s="39"/>
      <c r="V42" s="39"/>
      <c r="W42" s="39"/>
      <c r="X42" s="39"/>
      <c r="Y42" s="39"/>
      <c r="Z42" s="39"/>
      <c r="AA42" s="39"/>
    </row>
    <row r="43" spans="1:5" ht="18.75" hidden="1">
      <c r="A43" s="115"/>
      <c r="B43" s="104" t="s">
        <v>179</v>
      </c>
      <c r="C43" s="3"/>
      <c r="D43" s="2"/>
      <c r="E43" s="35"/>
    </row>
    <row r="44" spans="1:27" s="14" customFormat="1" ht="18.75" hidden="1">
      <c r="A44" s="25"/>
      <c r="B44" s="394" t="s">
        <v>9</v>
      </c>
      <c r="C44" s="354" t="s">
        <v>638</v>
      </c>
      <c r="D44" s="334" t="s">
        <v>307</v>
      </c>
      <c r="E44" s="351" t="s">
        <v>303</v>
      </c>
      <c r="F44" s="376" t="s">
        <v>661</v>
      </c>
      <c r="G44" s="372" t="s">
        <v>662</v>
      </c>
      <c r="H44" s="372" t="s">
        <v>663</v>
      </c>
      <c r="I44" s="372" t="s">
        <v>664</v>
      </c>
      <c r="J44" s="372" t="s">
        <v>665</v>
      </c>
      <c r="K44" s="372" t="s">
        <v>666</v>
      </c>
      <c r="L44" s="372" t="s">
        <v>667</v>
      </c>
      <c r="M44" s="372" t="s">
        <v>668</v>
      </c>
      <c r="N44" s="372" t="s">
        <v>669</v>
      </c>
      <c r="O44" s="372" t="s">
        <v>670</v>
      </c>
      <c r="Q44" s="79" t="s">
        <v>425</v>
      </c>
      <c r="R44" s="37">
        <f>COUNTIF(R46:R50,1)+COUNTIF(R46:R50,2)</f>
        <v>0</v>
      </c>
      <c r="S44" s="37">
        <f aca="true" t="shared" si="29" ref="S44:AA44">COUNTIF(S46:S50,1)+COUNTIF(S46:S50,2)</f>
        <v>0</v>
      </c>
      <c r="T44" s="37">
        <f t="shared" si="29"/>
        <v>0</v>
      </c>
      <c r="U44" s="37">
        <f t="shared" si="29"/>
        <v>0</v>
      </c>
      <c r="V44" s="37">
        <f t="shared" si="29"/>
        <v>0</v>
      </c>
      <c r="W44" s="37">
        <f t="shared" si="29"/>
        <v>0</v>
      </c>
      <c r="X44" s="37">
        <f t="shared" si="29"/>
        <v>0</v>
      </c>
      <c r="Y44" s="37">
        <f t="shared" si="29"/>
        <v>0</v>
      </c>
      <c r="Z44" s="37">
        <f t="shared" si="29"/>
        <v>0</v>
      </c>
      <c r="AA44" s="37">
        <f t="shared" si="29"/>
        <v>0</v>
      </c>
    </row>
    <row r="45" spans="1:27" s="14" customFormat="1" ht="19.5" hidden="1" thickBot="1">
      <c r="A45" s="25"/>
      <c r="B45" s="334"/>
      <c r="C45" s="355"/>
      <c r="D45" s="334"/>
      <c r="E45" s="367"/>
      <c r="F45" s="377"/>
      <c r="G45" s="372"/>
      <c r="H45" s="372"/>
      <c r="I45" s="372"/>
      <c r="J45" s="372"/>
      <c r="K45" s="372"/>
      <c r="L45" s="372"/>
      <c r="M45" s="372"/>
      <c r="N45" s="372"/>
      <c r="O45" s="372"/>
      <c r="Q45" s="79" t="s">
        <v>426</v>
      </c>
      <c r="R45" s="37">
        <f>COUNTIF(R51,1)+COUNTIF(R51,2)</f>
        <v>0</v>
      </c>
      <c r="S45" s="37">
        <f aca="true" t="shared" si="30" ref="S45:AA45">COUNTIF(S51,1)+COUNTIF(S51,2)</f>
        <v>0</v>
      </c>
      <c r="T45" s="37">
        <f t="shared" si="30"/>
        <v>0</v>
      </c>
      <c r="U45" s="37">
        <f t="shared" si="30"/>
        <v>0</v>
      </c>
      <c r="V45" s="37">
        <f t="shared" si="30"/>
        <v>0</v>
      </c>
      <c r="W45" s="37">
        <f t="shared" si="30"/>
        <v>0</v>
      </c>
      <c r="X45" s="37">
        <f t="shared" si="30"/>
        <v>0</v>
      </c>
      <c r="Y45" s="37">
        <f t="shared" si="30"/>
        <v>0</v>
      </c>
      <c r="Z45" s="37">
        <f t="shared" si="30"/>
        <v>0</v>
      </c>
      <c r="AA45" s="37">
        <f t="shared" si="30"/>
        <v>0</v>
      </c>
    </row>
    <row r="46" spans="1:27" s="14" customFormat="1" ht="27" hidden="1">
      <c r="A46" s="25"/>
      <c r="B46" s="36" t="s">
        <v>671</v>
      </c>
      <c r="C46" s="239" t="s">
        <v>280</v>
      </c>
      <c r="D46" s="246" t="s">
        <v>223</v>
      </c>
      <c r="E46" s="247">
        <f>IF('1)旅客船入力シート'!G42="○",1,IF('1)旅客船入力シート'!G42="-",9,IF('1)旅客船入力シート'!G42="×",2,0)))</f>
        <v>0</v>
      </c>
      <c r="F46" s="245"/>
      <c r="G46" s="245"/>
      <c r="H46" s="245"/>
      <c r="I46" s="245"/>
      <c r="J46" s="245"/>
      <c r="K46" s="245"/>
      <c r="L46" s="245"/>
      <c r="M46" s="245"/>
      <c r="N46" s="245"/>
      <c r="O46" s="245"/>
      <c r="R46" s="245">
        <f aca="true" t="shared" si="31" ref="R46:AA50">IF(F46="○",$E46,"")</f>
      </c>
      <c r="S46" s="245">
        <f t="shared" si="31"/>
      </c>
      <c r="T46" s="245">
        <f t="shared" si="31"/>
      </c>
      <c r="U46" s="245">
        <f t="shared" si="31"/>
      </c>
      <c r="V46" s="245">
        <f t="shared" si="31"/>
      </c>
      <c r="W46" s="245">
        <f t="shared" si="31"/>
      </c>
      <c r="X46" s="245">
        <f t="shared" si="31"/>
      </c>
      <c r="Y46" s="245">
        <f t="shared" si="31"/>
      </c>
      <c r="Z46" s="245">
        <f t="shared" si="31"/>
      </c>
      <c r="AA46" s="245">
        <f t="shared" si="31"/>
      </c>
    </row>
    <row r="47" spans="1:27" s="14" customFormat="1" ht="18.75" hidden="1">
      <c r="A47" s="25"/>
      <c r="B47" s="369" t="s">
        <v>10</v>
      </c>
      <c r="C47" s="383" t="s">
        <v>313</v>
      </c>
      <c r="D47" s="16" t="s">
        <v>224</v>
      </c>
      <c r="E47" s="90">
        <f>IF($E$46=9,0,IF('1)旅客船入力シート'!G43="○",1,IF('1)旅客船入力シート'!G43="-",9,IF('1)旅客船入力シート'!G43="×",2,0))))</f>
        <v>0</v>
      </c>
      <c r="F47" s="38" t="s">
        <v>117</v>
      </c>
      <c r="G47" s="38"/>
      <c r="H47" s="38" t="s">
        <v>117</v>
      </c>
      <c r="I47" s="38" t="s">
        <v>117</v>
      </c>
      <c r="J47" s="38" t="s">
        <v>225</v>
      </c>
      <c r="K47" s="38"/>
      <c r="L47" s="38"/>
      <c r="M47" s="38" t="s">
        <v>225</v>
      </c>
      <c r="N47" s="38"/>
      <c r="O47" s="38"/>
      <c r="R47" s="38">
        <f t="shared" si="31"/>
        <v>0</v>
      </c>
      <c r="S47" s="38">
        <f t="shared" si="31"/>
      </c>
      <c r="T47" s="38">
        <f t="shared" si="31"/>
        <v>0</v>
      </c>
      <c r="U47" s="38">
        <f t="shared" si="31"/>
        <v>0</v>
      </c>
      <c r="V47" s="38">
        <f t="shared" si="31"/>
        <v>0</v>
      </c>
      <c r="W47" s="38">
        <f t="shared" si="31"/>
      </c>
      <c r="X47" s="38">
        <f t="shared" si="31"/>
      </c>
      <c r="Y47" s="38">
        <f t="shared" si="31"/>
        <v>0</v>
      </c>
      <c r="Z47" s="38">
        <f t="shared" si="31"/>
      </c>
      <c r="AA47" s="38">
        <f t="shared" si="31"/>
      </c>
    </row>
    <row r="48" spans="1:27" s="14" customFormat="1" ht="18.75" hidden="1">
      <c r="A48" s="25"/>
      <c r="B48" s="385"/>
      <c r="C48" s="384"/>
      <c r="D48" s="27" t="s">
        <v>627</v>
      </c>
      <c r="E48" s="90">
        <f>IF($E$46=9,0,IF('1)旅客船入力シート'!G44="○",1,IF('1)旅客船入力シート'!G44="-",9,IF('1)旅客船入力シート'!G44="×",2,0))))</f>
        <v>0</v>
      </c>
      <c r="F48" s="38"/>
      <c r="G48" s="38"/>
      <c r="H48" s="38"/>
      <c r="I48" s="38"/>
      <c r="J48" s="38" t="s">
        <v>686</v>
      </c>
      <c r="K48" s="38"/>
      <c r="L48" s="38"/>
      <c r="M48" s="38"/>
      <c r="N48" s="38"/>
      <c r="O48" s="38"/>
      <c r="R48" s="38">
        <f t="shared" si="31"/>
      </c>
      <c r="S48" s="38">
        <f t="shared" si="31"/>
      </c>
      <c r="T48" s="38">
        <f t="shared" si="31"/>
      </c>
      <c r="U48" s="38">
        <f t="shared" si="31"/>
      </c>
      <c r="V48" s="38">
        <f t="shared" si="31"/>
        <v>0</v>
      </c>
      <c r="W48" s="38">
        <f t="shared" si="31"/>
      </c>
      <c r="X48" s="38">
        <f t="shared" si="31"/>
      </c>
      <c r="Y48" s="38">
        <f t="shared" si="31"/>
      </c>
      <c r="Z48" s="38">
        <f t="shared" si="31"/>
      </c>
      <c r="AA48" s="38">
        <f t="shared" si="31"/>
      </c>
    </row>
    <row r="49" spans="1:27" s="14" customFormat="1" ht="27" hidden="1">
      <c r="A49" s="25"/>
      <c r="B49" s="26" t="s">
        <v>11</v>
      </c>
      <c r="C49" s="160" t="s">
        <v>310</v>
      </c>
      <c r="D49" s="16" t="s">
        <v>140</v>
      </c>
      <c r="E49" s="90">
        <f>IF($E$46=9,0,IF('1)旅客船入力シート'!G45="○",1,IF('1)旅客船入力シート'!G45="-",9,IF('1)旅客船入力シート'!G45="×",2,0))))</f>
        <v>0</v>
      </c>
      <c r="F49" s="38" t="s">
        <v>225</v>
      </c>
      <c r="G49" s="38"/>
      <c r="H49" s="38"/>
      <c r="I49" s="38"/>
      <c r="J49" s="38" t="s">
        <v>225</v>
      </c>
      <c r="K49" s="38"/>
      <c r="L49" s="38"/>
      <c r="M49" s="38"/>
      <c r="N49" s="38"/>
      <c r="O49" s="38"/>
      <c r="R49" s="38">
        <f t="shared" si="31"/>
        <v>0</v>
      </c>
      <c r="S49" s="38">
        <f t="shared" si="31"/>
      </c>
      <c r="T49" s="38">
        <f t="shared" si="31"/>
      </c>
      <c r="U49" s="38">
        <f t="shared" si="31"/>
      </c>
      <c r="V49" s="38">
        <f t="shared" si="31"/>
        <v>0</v>
      </c>
      <c r="W49" s="38">
        <f t="shared" si="31"/>
      </c>
      <c r="X49" s="38">
        <f t="shared" si="31"/>
      </c>
      <c r="Y49" s="38">
        <f t="shared" si="31"/>
      </c>
      <c r="Z49" s="38">
        <f t="shared" si="31"/>
      </c>
      <c r="AA49" s="38">
        <f t="shared" si="31"/>
      </c>
    </row>
    <row r="50" spans="1:27" s="14" customFormat="1" ht="27" hidden="1">
      <c r="A50" s="25"/>
      <c r="B50" s="45" t="s">
        <v>220</v>
      </c>
      <c r="C50" s="165" t="s">
        <v>295</v>
      </c>
      <c r="D50" s="27" t="s">
        <v>131</v>
      </c>
      <c r="E50" s="90">
        <f>IF($E$46=9,0,IF('1)旅客船入力シート'!G46="○",1,IF('1)旅客船入力シート'!G46="-",9,IF('1)旅客船入力シート'!G46="×",2,0))))</f>
        <v>0</v>
      </c>
      <c r="F50" s="38"/>
      <c r="G50" s="38"/>
      <c r="H50" s="38"/>
      <c r="I50" s="38"/>
      <c r="J50" s="38" t="s">
        <v>225</v>
      </c>
      <c r="K50" s="38"/>
      <c r="L50" s="38"/>
      <c r="M50" s="38"/>
      <c r="N50" s="38"/>
      <c r="O50" s="38"/>
      <c r="R50" s="38">
        <f t="shared" si="31"/>
      </c>
      <c r="S50" s="38">
        <f t="shared" si="31"/>
      </c>
      <c r="T50" s="38">
        <f t="shared" si="31"/>
      </c>
      <c r="U50" s="38">
        <f t="shared" si="31"/>
      </c>
      <c r="V50" s="38">
        <f t="shared" si="31"/>
        <v>0</v>
      </c>
      <c r="W50" s="38">
        <f t="shared" si="31"/>
      </c>
      <c r="X50" s="38">
        <f t="shared" si="31"/>
      </c>
      <c r="Y50" s="38">
        <f t="shared" si="31"/>
      </c>
      <c r="Z50" s="38">
        <f t="shared" si="31"/>
      </c>
      <c r="AA50" s="38">
        <f t="shared" si="31"/>
      </c>
    </row>
    <row r="51" spans="1:27" s="14" customFormat="1" ht="27.75" hidden="1" thickBot="1">
      <c r="A51" s="25"/>
      <c r="B51" s="34" t="s">
        <v>12</v>
      </c>
      <c r="C51" s="201" t="s">
        <v>292</v>
      </c>
      <c r="D51" s="215" t="s">
        <v>242</v>
      </c>
      <c r="E51" s="216">
        <f>IF($E$46=9,0,IF('1)旅客船入力シート'!G47="○",1,IF('1)旅客船入力シート'!G47="-",9,IF('1)旅客船入力シート'!G47="×",2,0))))</f>
        <v>0</v>
      </c>
      <c r="F51" s="263" t="s">
        <v>8</v>
      </c>
      <c r="G51" s="263"/>
      <c r="H51" s="263" t="s">
        <v>8</v>
      </c>
      <c r="I51" s="263" t="s">
        <v>8</v>
      </c>
      <c r="J51" s="263" t="s">
        <v>8</v>
      </c>
      <c r="K51" s="263"/>
      <c r="L51" s="263"/>
      <c r="M51" s="263" t="s">
        <v>8</v>
      </c>
      <c r="N51" s="263"/>
      <c r="O51" s="263"/>
      <c r="R51" s="263">
        <f aca="true" t="shared" si="32" ref="R51:AA51">IF(F51="◇",$E51,"")</f>
        <v>0</v>
      </c>
      <c r="S51" s="263">
        <f t="shared" si="32"/>
      </c>
      <c r="T51" s="263">
        <f t="shared" si="32"/>
        <v>0</v>
      </c>
      <c r="U51" s="263">
        <f t="shared" si="32"/>
        <v>0</v>
      </c>
      <c r="V51" s="263">
        <f t="shared" si="32"/>
        <v>0</v>
      </c>
      <c r="W51" s="263">
        <f t="shared" si="32"/>
      </c>
      <c r="X51" s="263">
        <f t="shared" si="32"/>
      </c>
      <c r="Y51" s="263">
        <f t="shared" si="32"/>
        <v>0</v>
      </c>
      <c r="Z51" s="263">
        <f t="shared" si="32"/>
      </c>
      <c r="AA51" s="263">
        <f t="shared" si="32"/>
      </c>
    </row>
    <row r="52" spans="1:27" s="21" customFormat="1" ht="18.75" hidden="1">
      <c r="A52" s="25"/>
      <c r="B52" s="29"/>
      <c r="C52" s="283"/>
      <c r="D52" s="28"/>
      <c r="E52" s="149"/>
      <c r="F52" s="284"/>
      <c r="G52" s="284"/>
      <c r="H52" s="284"/>
      <c r="I52" s="284"/>
      <c r="J52" s="284"/>
      <c r="K52" s="284"/>
      <c r="L52" s="284"/>
      <c r="M52" s="284"/>
      <c r="N52" s="284"/>
      <c r="O52" s="284"/>
      <c r="Q52" s="77" t="s">
        <v>429</v>
      </c>
      <c r="R52" s="287">
        <f>COUNTIF(R46:R50,1)</f>
        <v>0</v>
      </c>
      <c r="S52" s="287">
        <f aca="true" t="shared" si="33" ref="S52:AA52">COUNTIF(S46:S50,1)</f>
        <v>0</v>
      </c>
      <c r="T52" s="287">
        <f t="shared" si="33"/>
        <v>0</v>
      </c>
      <c r="U52" s="287">
        <f t="shared" si="33"/>
        <v>0</v>
      </c>
      <c r="V52" s="287">
        <f t="shared" si="33"/>
        <v>0</v>
      </c>
      <c r="W52" s="287">
        <f t="shared" si="33"/>
        <v>0</v>
      </c>
      <c r="X52" s="287">
        <f t="shared" si="33"/>
        <v>0</v>
      </c>
      <c r="Y52" s="287">
        <f t="shared" si="33"/>
        <v>0</v>
      </c>
      <c r="Z52" s="287">
        <f t="shared" si="33"/>
        <v>0</v>
      </c>
      <c r="AA52" s="287">
        <f t="shared" si="33"/>
        <v>0</v>
      </c>
    </row>
    <row r="53" spans="1:27" s="21" customFormat="1" ht="18.75" hidden="1">
      <c r="A53" s="25"/>
      <c r="B53" s="29"/>
      <c r="C53" s="283"/>
      <c r="D53" s="28"/>
      <c r="E53" s="149"/>
      <c r="F53" s="284"/>
      <c r="G53" s="284"/>
      <c r="H53" s="284"/>
      <c r="I53" s="284"/>
      <c r="J53" s="284"/>
      <c r="K53" s="284"/>
      <c r="L53" s="284"/>
      <c r="M53" s="284"/>
      <c r="N53" s="284"/>
      <c r="O53" s="284"/>
      <c r="Q53" s="77" t="s">
        <v>427</v>
      </c>
      <c r="R53" s="287">
        <f>COUNTIF(R46:R50,2)</f>
        <v>0</v>
      </c>
      <c r="S53" s="287">
        <f aca="true" t="shared" si="34" ref="S53:AA53">COUNTIF(S46:S50,2)</f>
        <v>0</v>
      </c>
      <c r="T53" s="287">
        <f t="shared" si="34"/>
        <v>0</v>
      </c>
      <c r="U53" s="287">
        <f t="shared" si="34"/>
        <v>0</v>
      </c>
      <c r="V53" s="287">
        <f t="shared" si="34"/>
        <v>0</v>
      </c>
      <c r="W53" s="287">
        <f t="shared" si="34"/>
        <v>0</v>
      </c>
      <c r="X53" s="287">
        <f t="shared" si="34"/>
        <v>0</v>
      </c>
      <c r="Y53" s="287">
        <f t="shared" si="34"/>
        <v>0</v>
      </c>
      <c r="Z53" s="287">
        <f t="shared" si="34"/>
        <v>0</v>
      </c>
      <c r="AA53" s="287">
        <f t="shared" si="34"/>
        <v>0</v>
      </c>
    </row>
    <row r="54" spans="1:27" s="21" customFormat="1" ht="18.75" hidden="1">
      <c r="A54" s="25"/>
      <c r="B54" s="29"/>
      <c r="C54" s="283"/>
      <c r="D54" s="28"/>
      <c r="E54" s="149"/>
      <c r="F54" s="284"/>
      <c r="G54" s="284"/>
      <c r="H54" s="284"/>
      <c r="I54" s="284"/>
      <c r="J54" s="284"/>
      <c r="K54" s="284"/>
      <c r="L54" s="284"/>
      <c r="M54" s="284"/>
      <c r="N54" s="284"/>
      <c r="O54" s="284"/>
      <c r="Q54" s="78" t="s">
        <v>428</v>
      </c>
      <c r="R54" s="288">
        <f>COUNTIF(R51,1)</f>
        <v>0</v>
      </c>
      <c r="S54" s="288">
        <f aca="true" t="shared" si="35" ref="S54:AA54">COUNTIF(S51,1)</f>
        <v>0</v>
      </c>
      <c r="T54" s="288">
        <f t="shared" si="35"/>
        <v>0</v>
      </c>
      <c r="U54" s="288">
        <f t="shared" si="35"/>
        <v>0</v>
      </c>
      <c r="V54" s="288">
        <f t="shared" si="35"/>
        <v>0</v>
      </c>
      <c r="W54" s="288">
        <f t="shared" si="35"/>
        <v>0</v>
      </c>
      <c r="X54" s="288">
        <f t="shared" si="35"/>
        <v>0</v>
      </c>
      <c r="Y54" s="288">
        <f t="shared" si="35"/>
        <v>0</v>
      </c>
      <c r="Z54" s="288">
        <f t="shared" si="35"/>
        <v>0</v>
      </c>
      <c r="AA54" s="288">
        <f t="shared" si="35"/>
        <v>0</v>
      </c>
    </row>
    <row r="55" spans="1:27" s="24" customFormat="1" ht="18.75" hidden="1">
      <c r="A55" s="25"/>
      <c r="B55" s="110"/>
      <c r="C55" s="22"/>
      <c r="D55" s="23"/>
      <c r="E55" s="66"/>
      <c r="F55" s="39"/>
      <c r="G55" s="39"/>
      <c r="H55" s="39"/>
      <c r="I55" s="39"/>
      <c r="J55" s="39"/>
      <c r="K55" s="39"/>
      <c r="L55" s="39"/>
      <c r="M55" s="39"/>
      <c r="N55" s="39"/>
      <c r="O55" s="39"/>
      <c r="R55" s="39"/>
      <c r="S55" s="39"/>
      <c r="T55" s="39"/>
      <c r="U55" s="39"/>
      <c r="V55" s="39"/>
      <c r="W55" s="39"/>
      <c r="X55" s="39"/>
      <c r="Y55" s="39"/>
      <c r="Z55" s="39"/>
      <c r="AA55" s="39"/>
    </row>
    <row r="56" spans="1:27" s="2" customFormat="1" ht="18.75" hidden="1">
      <c r="A56" s="115"/>
      <c r="B56" s="104" t="s">
        <v>180</v>
      </c>
      <c r="C56" s="3"/>
      <c r="E56" s="35"/>
      <c r="F56" s="35"/>
      <c r="G56" s="35"/>
      <c r="H56" s="35"/>
      <c r="I56" s="35"/>
      <c r="J56" s="35"/>
      <c r="K56" s="35"/>
      <c r="L56" s="35"/>
      <c r="M56" s="35"/>
      <c r="N56" s="35"/>
      <c r="O56" s="35"/>
      <c r="R56" s="35"/>
      <c r="S56" s="35"/>
      <c r="T56" s="35"/>
      <c r="U56" s="35"/>
      <c r="V56" s="35"/>
      <c r="W56" s="35"/>
      <c r="X56" s="35"/>
      <c r="Y56" s="35"/>
      <c r="Z56" s="35"/>
      <c r="AA56" s="35"/>
    </row>
    <row r="57" spans="1:27" s="14" customFormat="1" ht="18.75" hidden="1">
      <c r="A57" s="25"/>
      <c r="B57" s="333" t="s">
        <v>13</v>
      </c>
      <c r="C57" s="354" t="s">
        <v>638</v>
      </c>
      <c r="D57" s="334" t="s">
        <v>307</v>
      </c>
      <c r="E57" s="351" t="s">
        <v>303</v>
      </c>
      <c r="F57" s="376" t="s">
        <v>661</v>
      </c>
      <c r="G57" s="372" t="s">
        <v>662</v>
      </c>
      <c r="H57" s="372" t="s">
        <v>663</v>
      </c>
      <c r="I57" s="372" t="s">
        <v>664</v>
      </c>
      <c r="J57" s="372" t="s">
        <v>665</v>
      </c>
      <c r="K57" s="372" t="s">
        <v>666</v>
      </c>
      <c r="L57" s="372" t="s">
        <v>667</v>
      </c>
      <c r="M57" s="372" t="s">
        <v>668</v>
      </c>
      <c r="N57" s="372" t="s">
        <v>669</v>
      </c>
      <c r="O57" s="372" t="s">
        <v>670</v>
      </c>
      <c r="Q57" s="79" t="s">
        <v>425</v>
      </c>
      <c r="R57" s="37">
        <f>COUNTIF(R59:R65,1)+COUNTIF(R59:R65,2)</f>
        <v>0</v>
      </c>
      <c r="S57" s="37">
        <f aca="true" t="shared" si="36" ref="S57:AA57">COUNTIF(S59:S65,1)+COUNTIF(S59:S65,2)</f>
        <v>0</v>
      </c>
      <c r="T57" s="37">
        <f t="shared" si="36"/>
        <v>0</v>
      </c>
      <c r="U57" s="37">
        <f t="shared" si="36"/>
        <v>0</v>
      </c>
      <c r="V57" s="37">
        <f t="shared" si="36"/>
        <v>0</v>
      </c>
      <c r="W57" s="37">
        <f t="shared" si="36"/>
        <v>0</v>
      </c>
      <c r="X57" s="37">
        <f t="shared" si="36"/>
        <v>0</v>
      </c>
      <c r="Y57" s="37">
        <f t="shared" si="36"/>
        <v>0</v>
      </c>
      <c r="Z57" s="37">
        <f t="shared" si="36"/>
        <v>0</v>
      </c>
      <c r="AA57" s="37">
        <f t="shared" si="36"/>
        <v>0</v>
      </c>
    </row>
    <row r="58" spans="1:27" s="14" customFormat="1" ht="19.5" hidden="1" thickBot="1">
      <c r="A58" s="25"/>
      <c r="B58" s="334"/>
      <c r="C58" s="355"/>
      <c r="D58" s="334"/>
      <c r="E58" s="367"/>
      <c r="F58" s="377"/>
      <c r="G58" s="372"/>
      <c r="H58" s="372"/>
      <c r="I58" s="372"/>
      <c r="J58" s="372"/>
      <c r="K58" s="372"/>
      <c r="L58" s="372"/>
      <c r="M58" s="372"/>
      <c r="N58" s="372"/>
      <c r="O58" s="372"/>
      <c r="Q58" s="79" t="s">
        <v>426</v>
      </c>
      <c r="R58" s="37">
        <f>COUNTIF(R66:R67,1)+COUNTIF(R66:R67,2)</f>
        <v>0</v>
      </c>
      <c r="S58" s="37">
        <f aca="true" t="shared" si="37" ref="S58:AA58">COUNTIF(S66:S67,1)+COUNTIF(S66:S67,2)</f>
        <v>0</v>
      </c>
      <c r="T58" s="37">
        <f t="shared" si="37"/>
        <v>0</v>
      </c>
      <c r="U58" s="37">
        <f t="shared" si="37"/>
        <v>0</v>
      </c>
      <c r="V58" s="37">
        <f t="shared" si="37"/>
        <v>0</v>
      </c>
      <c r="W58" s="37">
        <f t="shared" si="37"/>
        <v>0</v>
      </c>
      <c r="X58" s="37">
        <f t="shared" si="37"/>
        <v>0</v>
      </c>
      <c r="Y58" s="37">
        <f t="shared" si="37"/>
        <v>0</v>
      </c>
      <c r="Z58" s="37">
        <f t="shared" si="37"/>
        <v>0</v>
      </c>
      <c r="AA58" s="37">
        <f t="shared" si="37"/>
        <v>0</v>
      </c>
    </row>
    <row r="59" spans="1:27" s="14" customFormat="1" ht="27" hidden="1">
      <c r="A59" s="25"/>
      <c r="B59" s="36" t="s">
        <v>671</v>
      </c>
      <c r="C59" s="239" t="s">
        <v>280</v>
      </c>
      <c r="D59" s="246" t="s">
        <v>498</v>
      </c>
      <c r="E59" s="247">
        <f>IF('1)旅客船入力シート'!G52="○",1,IF('1)旅客船入力シート'!G52="-",9,IF('1)旅客船入力シート'!G52="×",2,0)))</f>
        <v>0</v>
      </c>
      <c r="F59" s="245"/>
      <c r="G59" s="245"/>
      <c r="H59" s="245"/>
      <c r="I59" s="245"/>
      <c r="J59" s="245"/>
      <c r="K59" s="245"/>
      <c r="L59" s="245"/>
      <c r="M59" s="245"/>
      <c r="N59" s="245"/>
      <c r="O59" s="245"/>
      <c r="R59" s="245">
        <f aca="true" t="shared" si="38" ref="R59:R65">IF(F59="○",$E59,"")</f>
      </c>
      <c r="S59" s="245">
        <f aca="true" t="shared" si="39" ref="S59:S65">IF(G59="○",$E59,"")</f>
      </c>
      <c r="T59" s="245">
        <f aca="true" t="shared" si="40" ref="T59:T65">IF(H59="○",$E59,"")</f>
      </c>
      <c r="U59" s="245">
        <f aca="true" t="shared" si="41" ref="U59:U65">IF(I59="○",$E59,"")</f>
      </c>
      <c r="V59" s="245">
        <f aca="true" t="shared" si="42" ref="V59:V65">IF(J59="○",$E59,"")</f>
      </c>
      <c r="W59" s="245">
        <f aca="true" t="shared" si="43" ref="W59:W65">IF(K59="○",$E59,"")</f>
      </c>
      <c r="X59" s="245">
        <f aca="true" t="shared" si="44" ref="X59:X65">IF(L59="○",$E59,"")</f>
      </c>
      <c r="Y59" s="245">
        <f aca="true" t="shared" si="45" ref="Y59:Y65">IF(M59="○",$E59,"")</f>
      </c>
      <c r="Z59" s="245">
        <f aca="true" t="shared" si="46" ref="Z59:Z65">IF(N59="○",$E59,"")</f>
      </c>
      <c r="AA59" s="245">
        <f aca="true" t="shared" si="47" ref="AA59:AA65">IF(O59="○",$E59,"")</f>
      </c>
    </row>
    <row r="60" spans="1:27" s="14" customFormat="1" ht="18.75" hidden="1">
      <c r="A60" s="25"/>
      <c r="B60" s="36" t="s">
        <v>118</v>
      </c>
      <c r="C60" s="159" t="s">
        <v>318</v>
      </c>
      <c r="D60" s="16" t="s">
        <v>240</v>
      </c>
      <c r="E60" s="90">
        <f>IF($E$59=9,0,IF('1)旅客船入力シート'!G53="○",1,IF('1)旅客船入力シート'!G53="-",9,IF('1)旅客船入力シート'!G53="×",2,0))))</f>
        <v>0</v>
      </c>
      <c r="F60" s="38"/>
      <c r="G60" s="38" t="s">
        <v>225</v>
      </c>
      <c r="H60" s="38" t="s">
        <v>225</v>
      </c>
      <c r="I60" s="38"/>
      <c r="J60" s="38"/>
      <c r="K60" s="38"/>
      <c r="L60" s="38"/>
      <c r="M60" s="38"/>
      <c r="N60" s="38"/>
      <c r="O60" s="38"/>
      <c r="R60" s="38">
        <f t="shared" si="38"/>
      </c>
      <c r="S60" s="38">
        <f t="shared" si="39"/>
        <v>0</v>
      </c>
      <c r="T60" s="38">
        <f t="shared" si="40"/>
        <v>0</v>
      </c>
      <c r="U60" s="38">
        <f t="shared" si="41"/>
      </c>
      <c r="V60" s="38">
        <f t="shared" si="42"/>
      </c>
      <c r="W60" s="38">
        <f t="shared" si="43"/>
      </c>
      <c r="X60" s="38">
        <f t="shared" si="44"/>
      </c>
      <c r="Y60" s="38">
        <f t="shared" si="45"/>
      </c>
      <c r="Z60" s="38">
        <f t="shared" si="46"/>
      </c>
      <c r="AA60" s="38">
        <f t="shared" si="47"/>
      </c>
    </row>
    <row r="61" spans="1:27" s="14" customFormat="1" ht="18.75" hidden="1">
      <c r="A61" s="25"/>
      <c r="B61" s="358" t="s">
        <v>221</v>
      </c>
      <c r="C61" s="383" t="s">
        <v>313</v>
      </c>
      <c r="D61" s="16" t="s">
        <v>269</v>
      </c>
      <c r="E61" s="90">
        <f>IF($E$59=9,0,IF('1)旅客船入力シート'!G54="○",1,IF('1)旅客船入力シート'!G54="-",9,IF('1)旅客船入力シート'!G54="×",2,0))))</f>
        <v>0</v>
      </c>
      <c r="F61" s="38" t="s">
        <v>117</v>
      </c>
      <c r="G61" s="38"/>
      <c r="H61" s="38" t="s">
        <v>117</v>
      </c>
      <c r="I61" s="38" t="s">
        <v>117</v>
      </c>
      <c r="J61" s="38" t="s">
        <v>225</v>
      </c>
      <c r="K61" s="38"/>
      <c r="L61" s="38"/>
      <c r="M61" s="38" t="s">
        <v>225</v>
      </c>
      <c r="N61" s="38"/>
      <c r="O61" s="38"/>
      <c r="R61" s="38">
        <f t="shared" si="38"/>
        <v>0</v>
      </c>
      <c r="S61" s="38">
        <f t="shared" si="39"/>
      </c>
      <c r="T61" s="38">
        <f t="shared" si="40"/>
        <v>0</v>
      </c>
      <c r="U61" s="38">
        <f t="shared" si="41"/>
        <v>0</v>
      </c>
      <c r="V61" s="38">
        <f t="shared" si="42"/>
        <v>0</v>
      </c>
      <c r="W61" s="38">
        <f t="shared" si="43"/>
      </c>
      <c r="X61" s="38">
        <f t="shared" si="44"/>
      </c>
      <c r="Y61" s="38">
        <f t="shared" si="45"/>
        <v>0</v>
      </c>
      <c r="Z61" s="38">
        <f t="shared" si="46"/>
      </c>
      <c r="AA61" s="38">
        <f t="shared" si="47"/>
      </c>
    </row>
    <row r="62" spans="1:27" s="14" customFormat="1" ht="18.75" hidden="1">
      <c r="A62" s="25"/>
      <c r="B62" s="385"/>
      <c r="C62" s="384"/>
      <c r="D62" s="27" t="s">
        <v>626</v>
      </c>
      <c r="E62" s="90">
        <f>IF($E$59=9,0,IF('1)旅客船入力シート'!G55="○",1,IF('1)旅客船入力シート'!G55="-",9,IF('1)旅客船入力シート'!G55="×",2,0))))</f>
        <v>0</v>
      </c>
      <c r="F62" s="38"/>
      <c r="G62" s="38"/>
      <c r="H62" s="38"/>
      <c r="I62" s="38"/>
      <c r="J62" s="38" t="s">
        <v>686</v>
      </c>
      <c r="K62" s="38"/>
      <c r="L62" s="38"/>
      <c r="M62" s="38"/>
      <c r="N62" s="38"/>
      <c r="O62" s="38"/>
      <c r="R62" s="38">
        <f t="shared" si="38"/>
      </c>
      <c r="S62" s="38">
        <f t="shared" si="39"/>
      </c>
      <c r="T62" s="38">
        <f t="shared" si="40"/>
      </c>
      <c r="U62" s="38">
        <f t="shared" si="41"/>
      </c>
      <c r="V62" s="38">
        <f t="shared" si="42"/>
        <v>0</v>
      </c>
      <c r="W62" s="38">
        <f t="shared" si="43"/>
      </c>
      <c r="X62" s="38">
        <f t="shared" si="44"/>
      </c>
      <c r="Y62" s="38">
        <f t="shared" si="45"/>
      </c>
      <c r="Z62" s="38">
        <f t="shared" si="46"/>
      </c>
      <c r="AA62" s="38">
        <f t="shared" si="47"/>
      </c>
    </row>
    <row r="63" spans="1:27" s="14" customFormat="1" ht="27" hidden="1">
      <c r="A63" s="25"/>
      <c r="B63" s="26" t="s">
        <v>0</v>
      </c>
      <c r="C63" s="157" t="s">
        <v>304</v>
      </c>
      <c r="D63" s="16" t="s">
        <v>333</v>
      </c>
      <c r="E63" s="90">
        <f>IF($E$59=9,0,IF('1)旅客船入力シート'!G56="○",1,IF('1)旅客船入力シート'!G56="-",9,IF('1)旅客船入力シート'!G56="×",2,0))))</f>
        <v>0</v>
      </c>
      <c r="F63" s="38"/>
      <c r="G63" s="38" t="s">
        <v>225</v>
      </c>
      <c r="H63" s="38"/>
      <c r="I63" s="38"/>
      <c r="J63" s="38"/>
      <c r="K63" s="38"/>
      <c r="L63" s="38"/>
      <c r="M63" s="38"/>
      <c r="N63" s="38"/>
      <c r="O63" s="38"/>
      <c r="R63" s="38">
        <f t="shared" si="38"/>
      </c>
      <c r="S63" s="38">
        <f t="shared" si="39"/>
        <v>0</v>
      </c>
      <c r="T63" s="38">
        <f t="shared" si="40"/>
      </c>
      <c r="U63" s="38">
        <f t="shared" si="41"/>
      </c>
      <c r="V63" s="38">
        <f t="shared" si="42"/>
      </c>
      <c r="W63" s="38">
        <f t="shared" si="43"/>
      </c>
      <c r="X63" s="38">
        <f t="shared" si="44"/>
      </c>
      <c r="Y63" s="38">
        <f t="shared" si="45"/>
      </c>
      <c r="Z63" s="38">
        <f t="shared" si="46"/>
      </c>
      <c r="AA63" s="38">
        <f t="shared" si="47"/>
      </c>
    </row>
    <row r="64" spans="1:27" s="14" customFormat="1" ht="18.75" hidden="1">
      <c r="A64" s="25"/>
      <c r="B64" s="386" t="s">
        <v>1</v>
      </c>
      <c r="C64" s="409" t="s">
        <v>228</v>
      </c>
      <c r="D64" s="27" t="s">
        <v>457</v>
      </c>
      <c r="E64" s="142">
        <f>IF($E$59=9,0,IF('1)旅客船入力シート'!G57="○",1,IF('1)旅客船入力シート'!G57="-",9,IF('1)旅客船入力シート'!G57="×",2,0))))</f>
        <v>0</v>
      </c>
      <c r="F64" s="38"/>
      <c r="G64" s="38" t="s">
        <v>225</v>
      </c>
      <c r="H64" s="38" t="s">
        <v>225</v>
      </c>
      <c r="I64" s="38"/>
      <c r="J64" s="38"/>
      <c r="K64" s="38"/>
      <c r="L64" s="38"/>
      <c r="M64" s="38"/>
      <c r="N64" s="38"/>
      <c r="O64" s="38"/>
      <c r="R64" s="38">
        <f t="shared" si="38"/>
      </c>
      <c r="S64" s="38">
        <f t="shared" si="39"/>
        <v>0</v>
      </c>
      <c r="T64" s="38">
        <f t="shared" si="40"/>
        <v>0</v>
      </c>
      <c r="U64" s="38">
        <f t="shared" si="41"/>
      </c>
      <c r="V64" s="38">
        <f t="shared" si="42"/>
      </c>
      <c r="W64" s="38">
        <f t="shared" si="43"/>
      </c>
      <c r="X64" s="38">
        <f t="shared" si="44"/>
      </c>
      <c r="Y64" s="38">
        <f t="shared" si="45"/>
      </c>
      <c r="Z64" s="38">
        <f t="shared" si="46"/>
      </c>
      <c r="AA64" s="38">
        <f t="shared" si="47"/>
      </c>
    </row>
    <row r="65" spans="1:27" s="14" customFormat="1" ht="27" hidden="1">
      <c r="A65" s="25"/>
      <c r="B65" s="387"/>
      <c r="C65" s="410"/>
      <c r="D65" s="27" t="s">
        <v>138</v>
      </c>
      <c r="E65" s="142">
        <f>IF($E$59=9,0,IF('1)旅客船入力シート'!G58="○",1,IF('1)旅客船入力シート'!G58="-",9,IF('1)旅客船入力シート'!G58="×",2,0))))</f>
        <v>0</v>
      </c>
      <c r="F65" s="38" t="s">
        <v>2</v>
      </c>
      <c r="G65" s="38" t="s">
        <v>225</v>
      </c>
      <c r="H65" s="38" t="s">
        <v>2</v>
      </c>
      <c r="I65" s="38"/>
      <c r="J65" s="38"/>
      <c r="K65" s="38"/>
      <c r="L65" s="38"/>
      <c r="M65" s="38"/>
      <c r="N65" s="38" t="s">
        <v>2</v>
      </c>
      <c r="O65" s="38"/>
      <c r="R65" s="38">
        <f t="shared" si="38"/>
        <v>0</v>
      </c>
      <c r="S65" s="38">
        <f t="shared" si="39"/>
        <v>0</v>
      </c>
      <c r="T65" s="38">
        <f t="shared" si="40"/>
        <v>0</v>
      </c>
      <c r="U65" s="38">
        <f t="shared" si="41"/>
      </c>
      <c r="V65" s="38">
        <f t="shared" si="42"/>
      </c>
      <c r="W65" s="38">
        <f t="shared" si="43"/>
      </c>
      <c r="X65" s="38">
        <f t="shared" si="44"/>
      </c>
      <c r="Y65" s="38">
        <f t="shared" si="45"/>
      </c>
      <c r="Z65" s="38">
        <f t="shared" si="46"/>
        <v>0</v>
      </c>
      <c r="AA65" s="38">
        <f t="shared" si="47"/>
      </c>
    </row>
    <row r="66" spans="1:27" s="14" customFormat="1" ht="27" hidden="1">
      <c r="A66" s="25"/>
      <c r="B66" s="345" t="s">
        <v>14</v>
      </c>
      <c r="C66" s="353" t="s">
        <v>292</v>
      </c>
      <c r="D66" s="215" t="s">
        <v>137</v>
      </c>
      <c r="E66" s="219">
        <f>IF($E$59=9,0,IF('1)旅客船入力シート'!G60="○",1,IF('1)旅客船入力シート'!G60="-",9,IF('1)旅客船入力シート'!G60="×",2,0))))</f>
        <v>0</v>
      </c>
      <c r="F66" s="263" t="s">
        <v>226</v>
      </c>
      <c r="G66" s="263"/>
      <c r="H66" s="263"/>
      <c r="I66" s="263"/>
      <c r="J66" s="263" t="s">
        <v>226</v>
      </c>
      <c r="K66" s="263"/>
      <c r="L66" s="263"/>
      <c r="M66" s="263"/>
      <c r="N66" s="263"/>
      <c r="O66" s="263"/>
      <c r="R66" s="263">
        <f aca="true" t="shared" si="48" ref="R66:AA67">IF(F66="◇",$E66,"")</f>
        <v>0</v>
      </c>
      <c r="S66" s="263">
        <f t="shared" si="48"/>
      </c>
      <c r="T66" s="263">
        <f t="shared" si="48"/>
      </c>
      <c r="U66" s="263">
        <f t="shared" si="48"/>
      </c>
      <c r="V66" s="263">
        <f t="shared" si="48"/>
        <v>0</v>
      </c>
      <c r="W66" s="263">
        <f t="shared" si="48"/>
      </c>
      <c r="X66" s="263">
        <f t="shared" si="48"/>
      </c>
      <c r="Y66" s="263">
        <f t="shared" si="48"/>
      </c>
      <c r="Z66" s="263">
        <f t="shared" si="48"/>
      </c>
      <c r="AA66" s="263">
        <f t="shared" si="48"/>
      </c>
    </row>
    <row r="67" spans="1:27" s="14" customFormat="1" ht="19.5" hidden="1" thickBot="1">
      <c r="A67" s="25"/>
      <c r="B67" s="345"/>
      <c r="C67" s="353"/>
      <c r="D67" s="215" t="s">
        <v>15</v>
      </c>
      <c r="E67" s="216">
        <f>IF($E$59=9,0,IF('1)旅客船入力シート'!G61="○",1,IF('1)旅客船入力シート'!G61="-",9,IF('1)旅客船入力シート'!G61="×",2,0))))</f>
        <v>0</v>
      </c>
      <c r="F67" s="263"/>
      <c r="G67" s="263" t="s">
        <v>8</v>
      </c>
      <c r="H67" s="263" t="s">
        <v>8</v>
      </c>
      <c r="I67" s="263"/>
      <c r="J67" s="263"/>
      <c r="K67" s="263"/>
      <c r="L67" s="263"/>
      <c r="M67" s="263"/>
      <c r="N67" s="263"/>
      <c r="O67" s="263"/>
      <c r="R67" s="263">
        <f t="shared" si="48"/>
      </c>
      <c r="S67" s="263">
        <f t="shared" si="48"/>
        <v>0</v>
      </c>
      <c r="T67" s="263">
        <f t="shared" si="48"/>
        <v>0</v>
      </c>
      <c r="U67" s="263">
        <f t="shared" si="48"/>
      </c>
      <c r="V67" s="263">
        <f t="shared" si="48"/>
      </c>
      <c r="W67" s="263">
        <f t="shared" si="48"/>
      </c>
      <c r="X67" s="263">
        <f t="shared" si="48"/>
      </c>
      <c r="Y67" s="263">
        <f t="shared" si="48"/>
      </c>
      <c r="Z67" s="263">
        <f t="shared" si="48"/>
      </c>
      <c r="AA67" s="263">
        <f t="shared" si="48"/>
      </c>
    </row>
    <row r="68" spans="1:27" s="21" customFormat="1" ht="18.75" hidden="1">
      <c r="A68" s="25"/>
      <c r="B68" s="29"/>
      <c r="C68" s="283"/>
      <c r="D68" s="28"/>
      <c r="E68" s="149"/>
      <c r="F68" s="284"/>
      <c r="G68" s="284"/>
      <c r="H68" s="284"/>
      <c r="I68" s="284"/>
      <c r="J68" s="284"/>
      <c r="K68" s="284"/>
      <c r="L68" s="284"/>
      <c r="M68" s="284"/>
      <c r="N68" s="284"/>
      <c r="O68" s="284"/>
      <c r="Q68" s="77" t="s">
        <v>429</v>
      </c>
      <c r="R68" s="287">
        <f>COUNTIF(R59:R65,1)</f>
        <v>0</v>
      </c>
      <c r="S68" s="287">
        <f aca="true" t="shared" si="49" ref="S68:AA68">COUNTIF(S59:S65,1)</f>
        <v>0</v>
      </c>
      <c r="T68" s="287">
        <f t="shared" si="49"/>
        <v>0</v>
      </c>
      <c r="U68" s="287">
        <f t="shared" si="49"/>
        <v>0</v>
      </c>
      <c r="V68" s="287">
        <f t="shared" si="49"/>
        <v>0</v>
      </c>
      <c r="W68" s="287">
        <f t="shared" si="49"/>
        <v>0</v>
      </c>
      <c r="X68" s="287">
        <f t="shared" si="49"/>
        <v>0</v>
      </c>
      <c r="Y68" s="287">
        <f t="shared" si="49"/>
        <v>0</v>
      </c>
      <c r="Z68" s="287">
        <f t="shared" si="49"/>
        <v>0</v>
      </c>
      <c r="AA68" s="287">
        <f t="shared" si="49"/>
        <v>0</v>
      </c>
    </row>
    <row r="69" spans="1:27" s="21" customFormat="1" ht="18.75" hidden="1">
      <c r="A69" s="25"/>
      <c r="B69" s="29"/>
      <c r="C69" s="283"/>
      <c r="D69" s="28"/>
      <c r="E69" s="149"/>
      <c r="F69" s="284"/>
      <c r="G69" s="284"/>
      <c r="H69" s="284"/>
      <c r="I69" s="284"/>
      <c r="J69" s="284"/>
      <c r="K69" s="284"/>
      <c r="L69" s="284"/>
      <c r="M69" s="284"/>
      <c r="N69" s="284"/>
      <c r="O69" s="284"/>
      <c r="Q69" s="77" t="s">
        <v>427</v>
      </c>
      <c r="R69" s="287">
        <f>COUNTIF(R59:R65,2)</f>
        <v>0</v>
      </c>
      <c r="S69" s="287">
        <f aca="true" t="shared" si="50" ref="S69:AA69">COUNTIF(S59:S65,2)</f>
        <v>0</v>
      </c>
      <c r="T69" s="287">
        <f t="shared" si="50"/>
        <v>0</v>
      </c>
      <c r="U69" s="287">
        <f t="shared" si="50"/>
        <v>0</v>
      </c>
      <c r="V69" s="287">
        <f t="shared" si="50"/>
        <v>0</v>
      </c>
      <c r="W69" s="287">
        <f t="shared" si="50"/>
        <v>0</v>
      </c>
      <c r="X69" s="287">
        <f t="shared" si="50"/>
        <v>0</v>
      </c>
      <c r="Y69" s="287">
        <f t="shared" si="50"/>
        <v>0</v>
      </c>
      <c r="Z69" s="287">
        <f t="shared" si="50"/>
        <v>0</v>
      </c>
      <c r="AA69" s="287">
        <f t="shared" si="50"/>
        <v>0</v>
      </c>
    </row>
    <row r="70" spans="1:27" s="21" customFormat="1" ht="18.75" hidden="1">
      <c r="A70" s="25"/>
      <c r="B70" s="29"/>
      <c r="C70" s="283"/>
      <c r="D70" s="28"/>
      <c r="E70" s="149"/>
      <c r="F70" s="284"/>
      <c r="G70" s="284"/>
      <c r="H70" s="284"/>
      <c r="I70" s="284"/>
      <c r="J70" s="284"/>
      <c r="K70" s="284"/>
      <c r="L70" s="284"/>
      <c r="M70" s="284"/>
      <c r="N70" s="284"/>
      <c r="O70" s="284"/>
      <c r="Q70" s="78" t="s">
        <v>428</v>
      </c>
      <c r="R70" s="288">
        <f>COUNTIF(R66:R67,1)</f>
        <v>0</v>
      </c>
      <c r="S70" s="288">
        <f aca="true" t="shared" si="51" ref="S70:AA70">COUNTIF(S66:S67,1)</f>
        <v>0</v>
      </c>
      <c r="T70" s="288">
        <f t="shared" si="51"/>
        <v>0</v>
      </c>
      <c r="U70" s="288">
        <f t="shared" si="51"/>
        <v>0</v>
      </c>
      <c r="V70" s="288">
        <f t="shared" si="51"/>
        <v>0</v>
      </c>
      <c r="W70" s="288">
        <f t="shared" si="51"/>
        <v>0</v>
      </c>
      <c r="X70" s="288">
        <f t="shared" si="51"/>
        <v>0</v>
      </c>
      <c r="Y70" s="288">
        <f t="shared" si="51"/>
        <v>0</v>
      </c>
      <c r="Z70" s="288">
        <f t="shared" si="51"/>
        <v>0</v>
      </c>
      <c r="AA70" s="288">
        <f t="shared" si="51"/>
        <v>0</v>
      </c>
    </row>
    <row r="71" spans="1:27" s="14" customFormat="1" ht="18.75" hidden="1">
      <c r="A71" s="25"/>
      <c r="B71" s="106"/>
      <c r="C71" s="17"/>
      <c r="D71" s="43"/>
      <c r="E71" s="67"/>
      <c r="F71" s="35"/>
      <c r="G71" s="35"/>
      <c r="H71" s="35"/>
      <c r="I71" s="35"/>
      <c r="J71" s="35"/>
      <c r="K71" s="35"/>
      <c r="L71" s="35"/>
      <c r="M71" s="35"/>
      <c r="N71" s="35"/>
      <c r="O71" s="35"/>
      <c r="R71" s="35"/>
      <c r="S71" s="35"/>
      <c r="T71" s="35"/>
      <c r="U71" s="35"/>
      <c r="V71" s="35"/>
      <c r="W71" s="35"/>
      <c r="X71" s="35"/>
      <c r="Y71" s="35"/>
      <c r="Z71" s="35"/>
      <c r="AA71" s="35"/>
    </row>
    <row r="72" spans="1:27" s="61" customFormat="1" ht="18.75" hidden="1">
      <c r="A72" s="115"/>
      <c r="B72" s="104" t="s">
        <v>487</v>
      </c>
      <c r="C72" s="3"/>
      <c r="D72" s="2"/>
      <c r="E72" s="35"/>
      <c r="F72" s="35"/>
      <c r="G72" s="35"/>
      <c r="H72" s="35"/>
      <c r="I72" s="35"/>
      <c r="J72" s="35"/>
      <c r="K72" s="35"/>
      <c r="L72" s="35"/>
      <c r="M72" s="35"/>
      <c r="N72" s="35"/>
      <c r="O72" s="35"/>
      <c r="R72" s="35"/>
      <c r="S72" s="35"/>
      <c r="T72" s="35"/>
      <c r="U72" s="35"/>
      <c r="V72" s="35"/>
      <c r="W72" s="35"/>
      <c r="X72" s="35"/>
      <c r="Y72" s="35"/>
      <c r="Z72" s="35"/>
      <c r="AA72" s="35"/>
    </row>
    <row r="73" spans="1:27" s="14" customFormat="1" ht="18.75" hidden="1">
      <c r="A73" s="25"/>
      <c r="B73" s="394" t="s">
        <v>219</v>
      </c>
      <c r="C73" s="354" t="s">
        <v>638</v>
      </c>
      <c r="D73" s="334" t="s">
        <v>307</v>
      </c>
      <c r="E73" s="351" t="s">
        <v>303</v>
      </c>
      <c r="F73" s="376" t="s">
        <v>661</v>
      </c>
      <c r="G73" s="372" t="s">
        <v>662</v>
      </c>
      <c r="H73" s="372" t="s">
        <v>663</v>
      </c>
      <c r="I73" s="372" t="s">
        <v>664</v>
      </c>
      <c r="J73" s="372" t="s">
        <v>665</v>
      </c>
      <c r="K73" s="372" t="s">
        <v>666</v>
      </c>
      <c r="L73" s="372" t="s">
        <v>667</v>
      </c>
      <c r="M73" s="372" t="s">
        <v>668</v>
      </c>
      <c r="N73" s="372" t="s">
        <v>669</v>
      </c>
      <c r="O73" s="372" t="s">
        <v>670</v>
      </c>
      <c r="Q73" s="79" t="s">
        <v>425</v>
      </c>
      <c r="R73" s="37">
        <f>COUNTIF(R75:R79,1)+COUNTIF(R75:R79,2)</f>
        <v>0</v>
      </c>
      <c r="S73" s="37">
        <f aca="true" t="shared" si="52" ref="S73:AA73">COUNTIF(S75:S79,1)+COUNTIF(S75:S79,2)</f>
        <v>0</v>
      </c>
      <c r="T73" s="37">
        <f t="shared" si="52"/>
        <v>0</v>
      </c>
      <c r="U73" s="37">
        <f t="shared" si="52"/>
        <v>0</v>
      </c>
      <c r="V73" s="37">
        <f t="shared" si="52"/>
        <v>0</v>
      </c>
      <c r="W73" s="37">
        <f t="shared" si="52"/>
        <v>0</v>
      </c>
      <c r="X73" s="37">
        <f t="shared" si="52"/>
        <v>0</v>
      </c>
      <c r="Y73" s="37">
        <f t="shared" si="52"/>
        <v>0</v>
      </c>
      <c r="Z73" s="37">
        <f t="shared" si="52"/>
        <v>0</v>
      </c>
      <c r="AA73" s="37">
        <f t="shared" si="52"/>
        <v>0</v>
      </c>
    </row>
    <row r="74" spans="1:27" s="14" customFormat="1" ht="19.5" hidden="1" thickBot="1">
      <c r="A74" s="25"/>
      <c r="B74" s="334"/>
      <c r="C74" s="355"/>
      <c r="D74" s="334"/>
      <c r="E74" s="367"/>
      <c r="F74" s="377"/>
      <c r="G74" s="372"/>
      <c r="H74" s="372"/>
      <c r="I74" s="372"/>
      <c r="J74" s="372"/>
      <c r="K74" s="372"/>
      <c r="L74" s="372"/>
      <c r="M74" s="372"/>
      <c r="N74" s="372"/>
      <c r="O74" s="372"/>
      <c r="Q74" s="79" t="s">
        <v>426</v>
      </c>
      <c r="R74" s="37">
        <f>COUNTIF(R80,1)+COUNTIF(R80,2)</f>
        <v>0</v>
      </c>
      <c r="S74" s="37">
        <f aca="true" t="shared" si="53" ref="S74:AA74">COUNTIF(S80,1)+COUNTIF(S80,2)</f>
        <v>0</v>
      </c>
      <c r="T74" s="37">
        <f t="shared" si="53"/>
        <v>0</v>
      </c>
      <c r="U74" s="37">
        <f t="shared" si="53"/>
        <v>0</v>
      </c>
      <c r="V74" s="37">
        <f t="shared" si="53"/>
        <v>0</v>
      </c>
      <c r="W74" s="37">
        <f t="shared" si="53"/>
        <v>0</v>
      </c>
      <c r="X74" s="37">
        <f t="shared" si="53"/>
        <v>0</v>
      </c>
      <c r="Y74" s="37">
        <f t="shared" si="53"/>
        <v>0</v>
      </c>
      <c r="Z74" s="37">
        <f t="shared" si="53"/>
        <v>0</v>
      </c>
      <c r="AA74" s="37">
        <f t="shared" si="53"/>
        <v>0</v>
      </c>
    </row>
    <row r="75" spans="1:27" s="14" customFormat="1" ht="27" hidden="1">
      <c r="A75" s="25"/>
      <c r="B75" s="36" t="s">
        <v>671</v>
      </c>
      <c r="C75" s="239" t="s">
        <v>280</v>
      </c>
      <c r="D75" s="240" t="s">
        <v>500</v>
      </c>
      <c r="E75" s="250">
        <f>IF('1)旅客船入力シート'!G66="○",1,IF('1)旅客船入力シート'!G66="-",9,IF('1)旅客船入力シート'!G66="×",2,0)))</f>
        <v>0</v>
      </c>
      <c r="F75" s="245"/>
      <c r="G75" s="245"/>
      <c r="H75" s="245"/>
      <c r="I75" s="245"/>
      <c r="J75" s="245"/>
      <c r="K75" s="245"/>
      <c r="L75" s="245"/>
      <c r="M75" s="245"/>
      <c r="N75" s="245"/>
      <c r="O75" s="245"/>
      <c r="R75" s="245">
        <f aca="true" t="shared" si="54" ref="R75:AA79">IF(F75="○",$E75,"")</f>
      </c>
      <c r="S75" s="245">
        <f t="shared" si="54"/>
      </c>
      <c r="T75" s="245">
        <f t="shared" si="54"/>
      </c>
      <c r="U75" s="245">
        <f t="shared" si="54"/>
      </c>
      <c r="V75" s="245">
        <f t="shared" si="54"/>
      </c>
      <c r="W75" s="245">
        <f t="shared" si="54"/>
      </c>
      <c r="X75" s="245">
        <f t="shared" si="54"/>
      </c>
      <c r="Y75" s="245">
        <f t="shared" si="54"/>
      </c>
      <c r="Z75" s="245">
        <f t="shared" si="54"/>
      </c>
      <c r="AA75" s="245">
        <f t="shared" si="54"/>
      </c>
    </row>
    <row r="76" spans="1:27" s="14" customFormat="1" ht="18.75" hidden="1">
      <c r="A76" s="25"/>
      <c r="B76" s="369" t="s">
        <v>16</v>
      </c>
      <c r="C76" s="383" t="s">
        <v>313</v>
      </c>
      <c r="D76" s="27" t="s">
        <v>224</v>
      </c>
      <c r="E76" s="93">
        <f>IF($E$75=9,0,IF('1)旅客船入力シート'!G67="○",1,IF('1)旅客船入力シート'!G67="-",9,IF('1)旅客船入力シート'!G67="×",2,0))))</f>
        <v>0</v>
      </c>
      <c r="F76" s="38" t="s">
        <v>117</v>
      </c>
      <c r="G76" s="38"/>
      <c r="H76" s="38" t="s">
        <v>117</v>
      </c>
      <c r="I76" s="38" t="s">
        <v>117</v>
      </c>
      <c r="J76" s="38" t="s">
        <v>225</v>
      </c>
      <c r="K76" s="38"/>
      <c r="L76" s="38"/>
      <c r="M76" s="38" t="s">
        <v>225</v>
      </c>
      <c r="N76" s="38"/>
      <c r="O76" s="38"/>
      <c r="R76" s="38">
        <f t="shared" si="54"/>
        <v>0</v>
      </c>
      <c r="S76" s="38">
        <f t="shared" si="54"/>
      </c>
      <c r="T76" s="38">
        <f t="shared" si="54"/>
        <v>0</v>
      </c>
      <c r="U76" s="38">
        <f t="shared" si="54"/>
        <v>0</v>
      </c>
      <c r="V76" s="38">
        <f t="shared" si="54"/>
        <v>0</v>
      </c>
      <c r="W76" s="38">
        <f t="shared" si="54"/>
      </c>
      <c r="X76" s="38">
        <f t="shared" si="54"/>
      </c>
      <c r="Y76" s="38">
        <f t="shared" si="54"/>
        <v>0</v>
      </c>
      <c r="Z76" s="38">
        <f t="shared" si="54"/>
      </c>
      <c r="AA76" s="38">
        <f t="shared" si="54"/>
      </c>
    </row>
    <row r="77" spans="1:27" s="14" customFormat="1" ht="18.75" hidden="1">
      <c r="A77" s="25"/>
      <c r="B77" s="385"/>
      <c r="C77" s="384"/>
      <c r="D77" s="27" t="s">
        <v>627</v>
      </c>
      <c r="E77" s="93">
        <f>IF($E$75=9,0,IF('1)旅客船入力シート'!G68="○",1,IF('1)旅客船入力シート'!G68="-",9,IF('1)旅客船入力シート'!G68="×",2,0))))</f>
        <v>0</v>
      </c>
      <c r="F77" s="38"/>
      <c r="G77" s="38"/>
      <c r="H77" s="38"/>
      <c r="I77" s="38"/>
      <c r="J77" s="38" t="s">
        <v>686</v>
      </c>
      <c r="K77" s="38"/>
      <c r="L77" s="38"/>
      <c r="M77" s="38"/>
      <c r="N77" s="38"/>
      <c r="O77" s="38"/>
      <c r="R77" s="38">
        <f t="shared" si="54"/>
      </c>
      <c r="S77" s="38">
        <f t="shared" si="54"/>
      </c>
      <c r="T77" s="38">
        <f t="shared" si="54"/>
      </c>
      <c r="U77" s="38">
        <f t="shared" si="54"/>
      </c>
      <c r="V77" s="38">
        <f t="shared" si="54"/>
        <v>0</v>
      </c>
      <c r="W77" s="38">
        <f t="shared" si="54"/>
      </c>
      <c r="X77" s="38">
        <f t="shared" si="54"/>
      </c>
      <c r="Y77" s="38">
        <f t="shared" si="54"/>
      </c>
      <c r="Z77" s="38">
        <f t="shared" si="54"/>
      </c>
      <c r="AA77" s="38">
        <f t="shared" si="54"/>
      </c>
    </row>
    <row r="78" spans="1:27" s="14" customFormat="1" ht="27" hidden="1">
      <c r="A78" s="25"/>
      <c r="B78" s="26" t="s">
        <v>11</v>
      </c>
      <c r="C78" s="160" t="s">
        <v>310</v>
      </c>
      <c r="D78" s="27" t="s">
        <v>140</v>
      </c>
      <c r="E78" s="93">
        <f>IF($E$75=9,0,IF('1)旅客船入力シート'!G69="○",1,IF('1)旅客船入力シート'!G69="-",9,IF('1)旅客船入力シート'!G69="×",2,0))))</f>
        <v>0</v>
      </c>
      <c r="F78" s="38" t="s">
        <v>225</v>
      </c>
      <c r="G78" s="38"/>
      <c r="H78" s="38"/>
      <c r="I78" s="38"/>
      <c r="J78" s="38" t="s">
        <v>225</v>
      </c>
      <c r="K78" s="38"/>
      <c r="L78" s="38"/>
      <c r="M78" s="38"/>
      <c r="N78" s="38"/>
      <c r="O78" s="38"/>
      <c r="R78" s="38">
        <f t="shared" si="54"/>
        <v>0</v>
      </c>
      <c r="S78" s="38">
        <f t="shared" si="54"/>
      </c>
      <c r="T78" s="38">
        <f t="shared" si="54"/>
      </c>
      <c r="U78" s="38">
        <f t="shared" si="54"/>
      </c>
      <c r="V78" s="38">
        <f t="shared" si="54"/>
        <v>0</v>
      </c>
      <c r="W78" s="38">
        <f t="shared" si="54"/>
      </c>
      <c r="X78" s="38">
        <f t="shared" si="54"/>
      </c>
      <c r="Y78" s="38">
        <f t="shared" si="54"/>
      </c>
      <c r="Z78" s="38">
        <f t="shared" si="54"/>
      </c>
      <c r="AA78" s="38">
        <f t="shared" si="54"/>
      </c>
    </row>
    <row r="79" spans="1:27" s="14" customFormat="1" ht="27" hidden="1">
      <c r="A79" s="25"/>
      <c r="B79" s="45" t="s">
        <v>220</v>
      </c>
      <c r="C79" s="165" t="s">
        <v>295</v>
      </c>
      <c r="D79" s="27" t="s">
        <v>131</v>
      </c>
      <c r="E79" s="93">
        <f>IF($E$75=9,0,IF('1)旅客船入力シート'!G70="○",1,IF('1)旅客船入力シート'!G70="-",9,IF('1)旅客船入力シート'!G70="×",2,0))))</f>
        <v>0</v>
      </c>
      <c r="F79" s="38"/>
      <c r="G79" s="38"/>
      <c r="H79" s="38"/>
      <c r="I79" s="38"/>
      <c r="J79" s="38" t="s">
        <v>225</v>
      </c>
      <c r="K79" s="38"/>
      <c r="L79" s="38"/>
      <c r="M79" s="38"/>
      <c r="N79" s="38"/>
      <c r="O79" s="38"/>
      <c r="R79" s="38">
        <f t="shared" si="54"/>
      </c>
      <c r="S79" s="38">
        <f t="shared" si="54"/>
      </c>
      <c r="T79" s="38">
        <f t="shared" si="54"/>
      </c>
      <c r="U79" s="38">
        <f t="shared" si="54"/>
      </c>
      <c r="V79" s="38">
        <f t="shared" si="54"/>
        <v>0</v>
      </c>
      <c r="W79" s="38">
        <f t="shared" si="54"/>
      </c>
      <c r="X79" s="38">
        <f t="shared" si="54"/>
      </c>
      <c r="Y79" s="38">
        <f t="shared" si="54"/>
      </c>
      <c r="Z79" s="38">
        <f t="shared" si="54"/>
      </c>
      <c r="AA79" s="38">
        <f t="shared" si="54"/>
      </c>
    </row>
    <row r="80" spans="1:27" s="14" customFormat="1" ht="27.75" hidden="1" thickBot="1">
      <c r="A80" s="25"/>
      <c r="B80" s="34" t="s">
        <v>12</v>
      </c>
      <c r="C80" s="201" t="s">
        <v>292</v>
      </c>
      <c r="D80" s="215" t="s">
        <v>242</v>
      </c>
      <c r="E80" s="216">
        <f>IF($E$75=9,0,IF('1)旅客船入力シート'!G71="○",1,IF('1)旅客船入力シート'!G71="-",9,IF('1)旅客船入力シート'!G71="×",2,0))))</f>
        <v>0</v>
      </c>
      <c r="F80" s="263" t="s">
        <v>8</v>
      </c>
      <c r="G80" s="263"/>
      <c r="H80" s="263" t="s">
        <v>8</v>
      </c>
      <c r="I80" s="263" t="s">
        <v>8</v>
      </c>
      <c r="J80" s="263" t="s">
        <v>8</v>
      </c>
      <c r="K80" s="263"/>
      <c r="L80" s="263"/>
      <c r="M80" s="263" t="s">
        <v>8</v>
      </c>
      <c r="N80" s="263"/>
      <c r="O80" s="263"/>
      <c r="R80" s="263">
        <f aca="true" t="shared" si="55" ref="R80:AA80">IF(F80="◇",$E80,"")</f>
        <v>0</v>
      </c>
      <c r="S80" s="263">
        <f t="shared" si="55"/>
      </c>
      <c r="T80" s="263">
        <f t="shared" si="55"/>
        <v>0</v>
      </c>
      <c r="U80" s="263">
        <f t="shared" si="55"/>
        <v>0</v>
      </c>
      <c r="V80" s="263">
        <f t="shared" si="55"/>
        <v>0</v>
      </c>
      <c r="W80" s="263">
        <f t="shared" si="55"/>
      </c>
      <c r="X80" s="263">
        <f t="shared" si="55"/>
      </c>
      <c r="Y80" s="263">
        <f t="shared" si="55"/>
        <v>0</v>
      </c>
      <c r="Z80" s="263">
        <f t="shared" si="55"/>
      </c>
      <c r="AA80" s="263">
        <f t="shared" si="55"/>
      </c>
    </row>
    <row r="81" spans="1:27" s="21" customFormat="1" ht="18.75" hidden="1">
      <c r="A81" s="25"/>
      <c r="B81" s="29"/>
      <c r="C81" s="283"/>
      <c r="D81" s="28"/>
      <c r="E81" s="149"/>
      <c r="F81" s="284"/>
      <c r="G81" s="284"/>
      <c r="H81" s="284"/>
      <c r="I81" s="284"/>
      <c r="J81" s="284"/>
      <c r="K81" s="284"/>
      <c r="L81" s="284"/>
      <c r="M81" s="284"/>
      <c r="N81" s="284"/>
      <c r="O81" s="284"/>
      <c r="Q81" s="77" t="s">
        <v>429</v>
      </c>
      <c r="R81" s="287">
        <f>COUNTIF(R75:R79,1)</f>
        <v>0</v>
      </c>
      <c r="S81" s="287">
        <f aca="true" t="shared" si="56" ref="S81:AA81">COUNTIF(S75:S79,1)</f>
        <v>0</v>
      </c>
      <c r="T81" s="287">
        <f t="shared" si="56"/>
        <v>0</v>
      </c>
      <c r="U81" s="287">
        <f t="shared" si="56"/>
        <v>0</v>
      </c>
      <c r="V81" s="287">
        <f t="shared" si="56"/>
        <v>0</v>
      </c>
      <c r="W81" s="287">
        <f t="shared" si="56"/>
        <v>0</v>
      </c>
      <c r="X81" s="287">
        <f t="shared" si="56"/>
        <v>0</v>
      </c>
      <c r="Y81" s="287">
        <f t="shared" si="56"/>
        <v>0</v>
      </c>
      <c r="Z81" s="287">
        <f t="shared" si="56"/>
        <v>0</v>
      </c>
      <c r="AA81" s="287">
        <f t="shared" si="56"/>
        <v>0</v>
      </c>
    </row>
    <row r="82" spans="1:27" s="21" customFormat="1" ht="18.75" hidden="1">
      <c r="A82" s="25"/>
      <c r="B82" s="29"/>
      <c r="C82" s="283"/>
      <c r="D82" s="28"/>
      <c r="E82" s="149"/>
      <c r="F82" s="284"/>
      <c r="G82" s="284"/>
      <c r="H82" s="284"/>
      <c r="I82" s="284"/>
      <c r="J82" s="284"/>
      <c r="K82" s="284"/>
      <c r="L82" s="284"/>
      <c r="M82" s="284"/>
      <c r="N82" s="284"/>
      <c r="O82" s="284"/>
      <c r="Q82" s="77" t="s">
        <v>427</v>
      </c>
      <c r="R82" s="287">
        <f>COUNTIF(R75:R79,2)</f>
        <v>0</v>
      </c>
      <c r="S82" s="287">
        <f aca="true" t="shared" si="57" ref="S82:AA82">COUNTIF(S75:S79,2)</f>
        <v>0</v>
      </c>
      <c r="T82" s="287">
        <f t="shared" si="57"/>
        <v>0</v>
      </c>
      <c r="U82" s="287">
        <f t="shared" si="57"/>
        <v>0</v>
      </c>
      <c r="V82" s="287">
        <f t="shared" si="57"/>
        <v>0</v>
      </c>
      <c r="W82" s="287">
        <f t="shared" si="57"/>
        <v>0</v>
      </c>
      <c r="X82" s="287">
        <f t="shared" si="57"/>
        <v>0</v>
      </c>
      <c r="Y82" s="287">
        <f t="shared" si="57"/>
        <v>0</v>
      </c>
      <c r="Z82" s="287">
        <f t="shared" si="57"/>
        <v>0</v>
      </c>
      <c r="AA82" s="287">
        <f t="shared" si="57"/>
        <v>0</v>
      </c>
    </row>
    <row r="83" spans="1:27" s="21" customFormat="1" ht="18.75" hidden="1">
      <c r="A83" s="25"/>
      <c r="B83" s="29"/>
      <c r="C83" s="283"/>
      <c r="D83" s="28"/>
      <c r="E83" s="149"/>
      <c r="F83" s="284"/>
      <c r="G83" s="284"/>
      <c r="H83" s="284"/>
      <c r="I83" s="284"/>
      <c r="J83" s="284"/>
      <c r="K83" s="284"/>
      <c r="L83" s="284"/>
      <c r="M83" s="284"/>
      <c r="N83" s="284"/>
      <c r="O83" s="284"/>
      <c r="Q83" s="78" t="s">
        <v>428</v>
      </c>
      <c r="R83" s="288">
        <f>COUNTIF(R80,1)</f>
        <v>0</v>
      </c>
      <c r="S83" s="288">
        <f aca="true" t="shared" si="58" ref="S83:AA83">COUNTIF(S80,1)</f>
        <v>0</v>
      </c>
      <c r="T83" s="288">
        <f t="shared" si="58"/>
        <v>0</v>
      </c>
      <c r="U83" s="288">
        <f t="shared" si="58"/>
        <v>0</v>
      </c>
      <c r="V83" s="288">
        <f t="shared" si="58"/>
        <v>0</v>
      </c>
      <c r="W83" s="288">
        <f t="shared" si="58"/>
        <v>0</v>
      </c>
      <c r="X83" s="288">
        <f t="shared" si="58"/>
        <v>0</v>
      </c>
      <c r="Y83" s="288">
        <f t="shared" si="58"/>
        <v>0</v>
      </c>
      <c r="Z83" s="288">
        <f t="shared" si="58"/>
        <v>0</v>
      </c>
      <c r="AA83" s="288">
        <f t="shared" si="58"/>
        <v>0</v>
      </c>
    </row>
    <row r="84" ht="18.75" hidden="1">
      <c r="A84" s="25"/>
    </row>
    <row r="85" spans="1:5" ht="18.75" hidden="1">
      <c r="A85" s="115"/>
      <c r="B85" s="104" t="s">
        <v>501</v>
      </c>
      <c r="C85" s="3"/>
      <c r="D85" s="2"/>
      <c r="E85" s="35"/>
    </row>
    <row r="86" spans="1:27" s="14" customFormat="1" ht="18.75" hidden="1">
      <c r="A86" s="25"/>
      <c r="B86" s="394" t="s">
        <v>17</v>
      </c>
      <c r="C86" s="354" t="s">
        <v>638</v>
      </c>
      <c r="D86" s="334" t="s">
        <v>307</v>
      </c>
      <c r="E86" s="351" t="s">
        <v>303</v>
      </c>
      <c r="F86" s="376" t="s">
        <v>661</v>
      </c>
      <c r="G86" s="372" t="s">
        <v>662</v>
      </c>
      <c r="H86" s="372" t="s">
        <v>663</v>
      </c>
      <c r="I86" s="372" t="s">
        <v>664</v>
      </c>
      <c r="J86" s="372" t="s">
        <v>665</v>
      </c>
      <c r="K86" s="372" t="s">
        <v>666</v>
      </c>
      <c r="L86" s="372" t="s">
        <v>667</v>
      </c>
      <c r="M86" s="372" t="s">
        <v>668</v>
      </c>
      <c r="N86" s="372" t="s">
        <v>669</v>
      </c>
      <c r="O86" s="372" t="s">
        <v>670</v>
      </c>
      <c r="Q86" s="79" t="s">
        <v>425</v>
      </c>
      <c r="R86" s="37">
        <f>COUNTIF(R88:R94,1)+COUNTIF(R88:R94,2)</f>
        <v>0</v>
      </c>
      <c r="S86" s="37">
        <f>COUNTIF(S88:S94,1)+COUNTIF(S88:S94,2)</f>
        <v>0</v>
      </c>
      <c r="T86" s="37">
        <f>COUNTIF(T88:T94,1)+COUNTIF(T88:T94,2)</f>
        <v>0</v>
      </c>
      <c r="U86" s="37">
        <f>COUNTIF(U88:U94,1)+COUNTIF(U88:U94,2)</f>
        <v>0</v>
      </c>
      <c r="V86" s="37">
        <f>COUNTIF(V88:V91,1)+COUNTIF(V88:V91,2)</f>
        <v>0</v>
      </c>
      <c r="W86" s="37">
        <f>COUNTIF(W88:W94,1)+COUNTIF(W88:W94,2)</f>
        <v>0</v>
      </c>
      <c r="X86" s="37">
        <f>COUNTIF(X88:X94,1)+COUNTIF(X88:X94,2)</f>
        <v>0</v>
      </c>
      <c r="Y86" s="37">
        <f>COUNTIF(Y88:Y94,1)+COUNTIF(Y88:Y94,2)</f>
        <v>0</v>
      </c>
      <c r="Z86" s="37">
        <f>COUNTIF(Z88:Z94,1)+COUNTIF(Z88:Z94,2)</f>
        <v>0</v>
      </c>
      <c r="AA86" s="37">
        <f>COUNTIF(AA88:AA94,1)+COUNTIF(AA88:AA94,2)</f>
        <v>0</v>
      </c>
    </row>
    <row r="87" spans="1:27" s="14" customFormat="1" ht="19.5" hidden="1" thickBot="1">
      <c r="A87" s="25"/>
      <c r="B87" s="334"/>
      <c r="C87" s="355"/>
      <c r="D87" s="334"/>
      <c r="E87" s="367"/>
      <c r="F87" s="377"/>
      <c r="G87" s="372"/>
      <c r="H87" s="372"/>
      <c r="I87" s="372"/>
      <c r="J87" s="372"/>
      <c r="K87" s="372"/>
      <c r="L87" s="372"/>
      <c r="M87" s="372"/>
      <c r="N87" s="372"/>
      <c r="O87" s="372"/>
      <c r="Q87" s="79" t="s">
        <v>426</v>
      </c>
      <c r="R87" s="37">
        <f>COUNTIF(R95:R101,1)+COUNTIF(R95:R101,2)</f>
        <v>0</v>
      </c>
      <c r="S87" s="37">
        <f>COUNTIF(S95:S101,1)+COUNTIF(S95:S101,2)</f>
        <v>0</v>
      </c>
      <c r="T87" s="37">
        <f>COUNTIF(T95:T101,1)+COUNTIF(T95:T101,2)</f>
        <v>0</v>
      </c>
      <c r="U87" s="37">
        <f>COUNTIF(U95:U101,1)+COUNTIF(U95:U101,2)</f>
        <v>0</v>
      </c>
      <c r="V87" s="37">
        <f>COUNTIF(V95:V99,1)+COUNTIF(V95:V99,2)</f>
        <v>0</v>
      </c>
      <c r="W87" s="37">
        <f>COUNTIF(W95:W101,1)+COUNTIF(W95:W101,2)</f>
        <v>0</v>
      </c>
      <c r="X87" s="37">
        <f>COUNTIF(X95:X101,1)+COUNTIF(X95:X101,2)</f>
        <v>0</v>
      </c>
      <c r="Y87" s="37">
        <f>COUNTIF(Y95:Y101,1)+COUNTIF(Y95:Y101,2)</f>
        <v>0</v>
      </c>
      <c r="Z87" s="37">
        <f>COUNTIF(Z95:Z101,1)+COUNTIF(Z95:Z101,2)</f>
        <v>0</v>
      </c>
      <c r="AA87" s="37">
        <f>COUNTIF(AA95:AA101,1)+COUNTIF(AA95:AA101,2)</f>
        <v>0</v>
      </c>
    </row>
    <row r="88" spans="1:27" s="14" customFormat="1" ht="27" hidden="1">
      <c r="A88" s="25"/>
      <c r="B88" s="36" t="s">
        <v>671</v>
      </c>
      <c r="C88" s="239" t="s">
        <v>280</v>
      </c>
      <c r="D88" s="240" t="s">
        <v>502</v>
      </c>
      <c r="E88" s="247">
        <f>IF('1)旅客船入力シート'!G76="○",1,IF('1)旅客船入力シート'!G76="-",9,IF('1)旅客船入力シート'!G76="×",2,0)))</f>
        <v>0</v>
      </c>
      <c r="F88" s="245" t="s">
        <v>18</v>
      </c>
      <c r="G88" s="245" t="s">
        <v>18</v>
      </c>
      <c r="H88" s="245" t="s">
        <v>18</v>
      </c>
      <c r="I88" s="245" t="s">
        <v>18</v>
      </c>
      <c r="J88" s="245"/>
      <c r="K88" s="245"/>
      <c r="L88" s="245"/>
      <c r="M88" s="245" t="s">
        <v>18</v>
      </c>
      <c r="N88" s="245" t="s">
        <v>18</v>
      </c>
      <c r="O88" s="245"/>
      <c r="R88" s="245">
        <f aca="true" t="shared" si="59" ref="R88:AA88">IF(F88="○",$E88,"")</f>
        <v>0</v>
      </c>
      <c r="S88" s="245">
        <f t="shared" si="59"/>
        <v>0</v>
      </c>
      <c r="T88" s="245">
        <f t="shared" si="59"/>
        <v>0</v>
      </c>
      <c r="U88" s="245">
        <f t="shared" si="59"/>
        <v>0</v>
      </c>
      <c r="V88" s="245">
        <f t="shared" si="59"/>
      </c>
      <c r="W88" s="245">
        <f t="shared" si="59"/>
      </c>
      <c r="X88" s="245">
        <f t="shared" si="59"/>
      </c>
      <c r="Y88" s="245">
        <f t="shared" si="59"/>
        <v>0</v>
      </c>
      <c r="Z88" s="245">
        <f t="shared" si="59"/>
        <v>0</v>
      </c>
      <c r="AA88" s="245">
        <f t="shared" si="59"/>
      </c>
    </row>
    <row r="89" spans="1:27" s="14" customFormat="1" ht="18.75" hidden="1">
      <c r="A89" s="25"/>
      <c r="B89" s="36" t="s">
        <v>19</v>
      </c>
      <c r="C89" s="160" t="s">
        <v>311</v>
      </c>
      <c r="D89" s="16" t="s">
        <v>243</v>
      </c>
      <c r="E89" s="90">
        <f>IF($E$88&gt;1,0,IF('1)旅客船入力シート'!G77="○",1,IF('1)旅客船入力シート'!G77="-",9,IF('1)旅客船入力シート'!G77="×",2,0))))</f>
        <v>0</v>
      </c>
      <c r="F89" s="38"/>
      <c r="G89" s="38" t="s">
        <v>225</v>
      </c>
      <c r="H89" s="38" t="s">
        <v>225</v>
      </c>
      <c r="I89" s="38"/>
      <c r="J89" s="38"/>
      <c r="K89" s="38"/>
      <c r="L89" s="38"/>
      <c r="M89" s="38"/>
      <c r="N89" s="38"/>
      <c r="O89" s="38"/>
      <c r="R89" s="38">
        <f aca="true" t="shared" si="60" ref="R89:R94">IF(F89="○",$E89,"")</f>
      </c>
      <c r="S89" s="38">
        <f aca="true" t="shared" si="61" ref="S89:S94">IF(G89="○",$E89,"")</f>
        <v>0</v>
      </c>
      <c r="T89" s="38">
        <f aca="true" t="shared" si="62" ref="T89:T94">IF(H89="○",$E89,"")</f>
        <v>0</v>
      </c>
      <c r="U89" s="38">
        <f aca="true" t="shared" si="63" ref="U89:U94">IF(I89="○",$E89,"")</f>
      </c>
      <c r="V89" s="38">
        <f aca="true" t="shared" si="64" ref="V89:V94">IF(J89="○",$E89,"")</f>
      </c>
      <c r="W89" s="38">
        <f aca="true" t="shared" si="65" ref="W89:W94">IF(K89="○",$E89,"")</f>
      </c>
      <c r="X89" s="38">
        <f aca="true" t="shared" si="66" ref="X89:X94">IF(L89="○",$E89,"")</f>
      </c>
      <c r="Y89" s="38">
        <f aca="true" t="shared" si="67" ref="Y89:Y94">IF(M89="○",$E89,"")</f>
      </c>
      <c r="Z89" s="38">
        <f aca="true" t="shared" si="68" ref="Z89:Z94">IF(N89="○",$E89,"")</f>
      </c>
      <c r="AA89" s="38">
        <f aca="true" t="shared" si="69" ref="AA89:AA94">IF(O89="○",$E89,"")</f>
      </c>
    </row>
    <row r="90" spans="1:27" s="14" customFormat="1" ht="18.75" hidden="1">
      <c r="A90" s="25"/>
      <c r="B90" s="36" t="s">
        <v>221</v>
      </c>
      <c r="C90" s="160" t="s">
        <v>312</v>
      </c>
      <c r="D90" s="27" t="s">
        <v>633</v>
      </c>
      <c r="E90" s="90">
        <f>IF($E$88&gt;1,0,IF('1)旅客船入力シート'!G78="○",1,IF('1)旅客船入力シート'!G78="-",9,IF('1)旅客船入力シート'!G78="×",2,0))))</f>
        <v>0</v>
      </c>
      <c r="F90" s="38"/>
      <c r="G90" s="38" t="s">
        <v>225</v>
      </c>
      <c r="H90" s="38"/>
      <c r="I90" s="38"/>
      <c r="J90" s="38"/>
      <c r="K90" s="38"/>
      <c r="L90" s="38"/>
      <c r="M90" s="38"/>
      <c r="N90" s="38" t="s">
        <v>20</v>
      </c>
      <c r="O90" s="38"/>
      <c r="R90" s="38">
        <f t="shared" si="60"/>
      </c>
      <c r="S90" s="38">
        <f t="shared" si="61"/>
        <v>0</v>
      </c>
      <c r="T90" s="38">
        <f t="shared" si="62"/>
      </c>
      <c r="U90" s="38">
        <f t="shared" si="63"/>
      </c>
      <c r="V90" s="38">
        <f t="shared" si="64"/>
      </c>
      <c r="W90" s="38">
        <f t="shared" si="65"/>
      </c>
      <c r="X90" s="38">
        <f t="shared" si="66"/>
      </c>
      <c r="Y90" s="38">
        <f t="shared" si="67"/>
      </c>
      <c r="Z90" s="38">
        <f t="shared" si="68"/>
        <v>0</v>
      </c>
      <c r="AA90" s="38">
        <f t="shared" si="69"/>
      </c>
    </row>
    <row r="91" spans="1:27" s="14" customFormat="1" ht="18.75" hidden="1">
      <c r="A91" s="25"/>
      <c r="B91" s="26" t="s">
        <v>23</v>
      </c>
      <c r="C91" s="160" t="s">
        <v>314</v>
      </c>
      <c r="D91" s="27" t="s">
        <v>634</v>
      </c>
      <c r="E91" s="90">
        <f>IF($E$88&gt;1,0,IF('1)旅客船入力シート'!G80="○",1,IF('1)旅客船入力シート'!G80="-",9,IF('1)旅客船入力シート'!G80="×",2,0))))</f>
        <v>0</v>
      </c>
      <c r="F91" s="38"/>
      <c r="G91" s="38" t="s">
        <v>20</v>
      </c>
      <c r="H91" s="38"/>
      <c r="I91" s="38"/>
      <c r="J91" s="38"/>
      <c r="K91" s="38"/>
      <c r="L91" s="38"/>
      <c r="M91" s="38"/>
      <c r="N91" s="38"/>
      <c r="O91" s="38"/>
      <c r="R91" s="38">
        <f aca="true" t="shared" si="70" ref="R91:AA91">IF(F91="○",$E91,"")</f>
      </c>
      <c r="S91" s="38">
        <f t="shared" si="70"/>
        <v>0</v>
      </c>
      <c r="T91" s="38">
        <f t="shared" si="70"/>
      </c>
      <c r="U91" s="38">
        <f t="shared" si="70"/>
      </c>
      <c r="V91" s="38">
        <f t="shared" si="70"/>
      </c>
      <c r="W91" s="38">
        <f t="shared" si="70"/>
      </c>
      <c r="X91" s="38">
        <f t="shared" si="70"/>
      </c>
      <c r="Y91" s="38">
        <f t="shared" si="70"/>
      </c>
      <c r="Z91" s="38">
        <f t="shared" si="70"/>
      </c>
      <c r="AA91" s="38">
        <f t="shared" si="70"/>
      </c>
    </row>
    <row r="92" spans="1:27" s="14" customFormat="1" ht="18.75" hidden="1">
      <c r="A92" s="25"/>
      <c r="B92" s="36" t="s">
        <v>21</v>
      </c>
      <c r="C92" s="160" t="s">
        <v>313</v>
      </c>
      <c r="D92" s="27" t="s">
        <v>270</v>
      </c>
      <c r="E92" s="90">
        <f>IF($E$88&gt;1,0,IF('1)旅客船入力シート'!G79="○",1,IF('1)旅客船入力シート'!G79="-",9,IF('1)旅客船入力シート'!G79="×",2,0))))</f>
        <v>0</v>
      </c>
      <c r="F92" s="38" t="s">
        <v>22</v>
      </c>
      <c r="G92" s="38"/>
      <c r="H92" s="38" t="s">
        <v>22</v>
      </c>
      <c r="I92" s="38" t="s">
        <v>22</v>
      </c>
      <c r="J92" s="119" t="s">
        <v>225</v>
      </c>
      <c r="K92" s="38"/>
      <c r="L92" s="38"/>
      <c r="M92" s="38" t="s">
        <v>225</v>
      </c>
      <c r="N92" s="38"/>
      <c r="O92" s="38"/>
      <c r="R92" s="38">
        <f t="shared" si="60"/>
        <v>0</v>
      </c>
      <c r="S92" s="38">
        <f t="shared" si="61"/>
      </c>
      <c r="T92" s="38">
        <f t="shared" si="62"/>
        <v>0</v>
      </c>
      <c r="U92" s="38">
        <f t="shared" si="63"/>
        <v>0</v>
      </c>
      <c r="V92" s="119">
        <f t="shared" si="64"/>
        <v>0</v>
      </c>
      <c r="W92" s="38">
        <f t="shared" si="65"/>
      </c>
      <c r="X92" s="38">
        <f t="shared" si="66"/>
      </c>
      <c r="Y92" s="38">
        <f t="shared" si="67"/>
        <v>0</v>
      </c>
      <c r="Z92" s="38">
        <f t="shared" si="68"/>
      </c>
      <c r="AA92" s="38">
        <f t="shared" si="69"/>
      </c>
    </row>
    <row r="93" spans="1:27" s="14" customFormat="1" ht="27" hidden="1">
      <c r="A93" s="25"/>
      <c r="B93" s="26" t="s">
        <v>24</v>
      </c>
      <c r="C93" s="160" t="s">
        <v>316</v>
      </c>
      <c r="D93" s="27" t="s">
        <v>132</v>
      </c>
      <c r="E93" s="90">
        <f>IF($E$88&gt;1,0,IF('1)旅客船入力シート'!G81="○",1,IF('1)旅客船入力シート'!G81="-",9,IF('1)旅客船入力シート'!G81="×",2,0))))</f>
        <v>0</v>
      </c>
      <c r="F93" s="38"/>
      <c r="G93" s="38"/>
      <c r="H93" s="38"/>
      <c r="I93" s="38"/>
      <c r="J93" s="119" t="s">
        <v>25</v>
      </c>
      <c r="K93" s="38"/>
      <c r="L93" s="38"/>
      <c r="M93" s="38"/>
      <c r="N93" s="38"/>
      <c r="O93" s="38"/>
      <c r="R93" s="38">
        <f t="shared" si="60"/>
      </c>
      <c r="S93" s="38">
        <f t="shared" si="61"/>
      </c>
      <c r="T93" s="38">
        <f t="shared" si="62"/>
      </c>
      <c r="U93" s="38">
        <f t="shared" si="63"/>
      </c>
      <c r="V93" s="119">
        <f t="shared" si="64"/>
        <v>0</v>
      </c>
      <c r="W93" s="38">
        <f t="shared" si="65"/>
      </c>
      <c r="X93" s="38">
        <f t="shared" si="66"/>
      </c>
      <c r="Y93" s="38">
        <f t="shared" si="67"/>
      </c>
      <c r="Z93" s="38">
        <f t="shared" si="68"/>
      </c>
      <c r="AA93" s="38">
        <f t="shared" si="69"/>
      </c>
    </row>
    <row r="94" spans="1:27" s="14" customFormat="1" ht="27" hidden="1">
      <c r="A94" s="25"/>
      <c r="B94" s="26" t="s">
        <v>26</v>
      </c>
      <c r="C94" s="161" t="s">
        <v>295</v>
      </c>
      <c r="D94" s="27" t="s">
        <v>271</v>
      </c>
      <c r="E94" s="90">
        <f>IF($E$88&gt;1,0,IF('1)旅客船入力シート'!G82="○",1,IF('1)旅客船入力シート'!G82="-",9,IF('1)旅客船入力シート'!G82="×",2,0))))</f>
        <v>0</v>
      </c>
      <c r="F94" s="38"/>
      <c r="G94" s="38"/>
      <c r="H94" s="38"/>
      <c r="I94" s="38"/>
      <c r="J94" s="119" t="s">
        <v>225</v>
      </c>
      <c r="K94" s="38"/>
      <c r="L94" s="38"/>
      <c r="M94" s="38"/>
      <c r="N94" s="38"/>
      <c r="O94" s="38"/>
      <c r="R94" s="38">
        <f t="shared" si="60"/>
      </c>
      <c r="S94" s="38">
        <f t="shared" si="61"/>
      </c>
      <c r="T94" s="38">
        <f t="shared" si="62"/>
      </c>
      <c r="U94" s="38">
        <f t="shared" si="63"/>
      </c>
      <c r="V94" s="119">
        <f t="shared" si="64"/>
        <v>0</v>
      </c>
      <c r="W94" s="38">
        <f t="shared" si="65"/>
      </c>
      <c r="X94" s="38">
        <f t="shared" si="66"/>
      </c>
      <c r="Y94" s="38">
        <f t="shared" si="67"/>
      </c>
      <c r="Z94" s="38">
        <f t="shared" si="68"/>
      </c>
      <c r="AA94" s="38">
        <f t="shared" si="69"/>
      </c>
    </row>
    <row r="95" spans="1:27" s="14" customFormat="1" ht="18.75" hidden="1">
      <c r="A95" s="25"/>
      <c r="B95" s="89" t="s">
        <v>27</v>
      </c>
      <c r="C95" s="264" t="s">
        <v>292</v>
      </c>
      <c r="D95" s="215" t="s">
        <v>635</v>
      </c>
      <c r="E95" s="219">
        <f>IF($E$88&gt;1,0,IF('1)旅客船入力シート'!G84="○",1,IF('1)旅客船入力シート'!G84="-",9,IF('1)旅客船入力シート'!G84="×",2,0))))</f>
        <v>0</v>
      </c>
      <c r="F95" s="263" t="s">
        <v>8</v>
      </c>
      <c r="G95" s="263" t="s">
        <v>8</v>
      </c>
      <c r="H95" s="263" t="s">
        <v>8</v>
      </c>
      <c r="I95" s="263" t="s">
        <v>8</v>
      </c>
      <c r="J95" s="236"/>
      <c r="K95" s="263"/>
      <c r="L95" s="263"/>
      <c r="M95" s="263" t="s">
        <v>8</v>
      </c>
      <c r="N95" s="263" t="s">
        <v>8</v>
      </c>
      <c r="O95" s="263"/>
      <c r="R95" s="263">
        <f aca="true" t="shared" si="71" ref="R95:R101">IF(F95="◇",$E95,"")</f>
        <v>0</v>
      </c>
      <c r="S95" s="263">
        <f aca="true" t="shared" si="72" ref="S95:S101">IF(G95="◇",$E95,"")</f>
        <v>0</v>
      </c>
      <c r="T95" s="263">
        <f aca="true" t="shared" si="73" ref="T95:T101">IF(H95="◇",$E95,"")</f>
        <v>0</v>
      </c>
      <c r="U95" s="263">
        <f aca="true" t="shared" si="74" ref="U95:U101">IF(I95="◇",$E95,"")</f>
        <v>0</v>
      </c>
      <c r="V95" s="263">
        <f aca="true" t="shared" si="75" ref="V95:V101">IF(J95="◇",$E95,"")</f>
      </c>
      <c r="W95" s="263">
        <f aca="true" t="shared" si="76" ref="W95:W101">IF(K95="◇",$E95,"")</f>
      </c>
      <c r="X95" s="263">
        <f aca="true" t="shared" si="77" ref="X95:X101">IF(L95="◇",$E95,"")</f>
      </c>
      <c r="Y95" s="263">
        <f aca="true" t="shared" si="78" ref="Y95:Y101">IF(M95="◇",$E95,"")</f>
        <v>0</v>
      </c>
      <c r="Z95" s="263">
        <f aca="true" t="shared" si="79" ref="Z95:Z101">IF(N95="◇",$E95,"")</f>
        <v>0</v>
      </c>
      <c r="AA95" s="263">
        <f aca="true" t="shared" si="80" ref="AA95:AA101">IF(O95="◇",$E95,"")</f>
      </c>
    </row>
    <row r="96" spans="1:27" s="14" customFormat="1" ht="18.75" hidden="1">
      <c r="A96" s="25"/>
      <c r="B96" s="267"/>
      <c r="C96" s="265"/>
      <c r="D96" s="215" t="s">
        <v>244</v>
      </c>
      <c r="E96" s="219">
        <f>IF($E$88&gt;1,0,IF('1)旅客船入力シート'!G85="○",1,IF('1)旅客船入力シート'!G85="-",9,IF('1)旅客船入力シート'!G85="×",2,0))))</f>
        <v>0</v>
      </c>
      <c r="F96" s="263"/>
      <c r="G96" s="263" t="s">
        <v>28</v>
      </c>
      <c r="H96" s="263" t="s">
        <v>28</v>
      </c>
      <c r="I96" s="263"/>
      <c r="J96" s="263"/>
      <c r="K96" s="263"/>
      <c r="L96" s="263"/>
      <c r="M96" s="263"/>
      <c r="N96" s="263"/>
      <c r="O96" s="263"/>
      <c r="R96" s="263">
        <f t="shared" si="71"/>
      </c>
      <c r="S96" s="263">
        <f t="shared" si="72"/>
        <v>0</v>
      </c>
      <c r="T96" s="263">
        <f t="shared" si="73"/>
        <v>0</v>
      </c>
      <c r="U96" s="263">
        <f t="shared" si="74"/>
      </c>
      <c r="V96" s="263">
        <f t="shared" si="75"/>
      </c>
      <c r="W96" s="263">
        <f t="shared" si="76"/>
      </c>
      <c r="X96" s="263">
        <f t="shared" si="77"/>
      </c>
      <c r="Y96" s="263">
        <f t="shared" si="78"/>
      </c>
      <c r="Z96" s="263">
        <f t="shared" si="79"/>
      </c>
      <c r="AA96" s="263">
        <f t="shared" si="80"/>
      </c>
    </row>
    <row r="97" spans="1:27" s="14" customFormat="1" ht="18.75" hidden="1">
      <c r="A97" s="25"/>
      <c r="B97" s="267"/>
      <c r="C97" s="265"/>
      <c r="D97" s="215" t="s">
        <v>29</v>
      </c>
      <c r="E97" s="219">
        <f>IF($E$88&gt;1,0,IF('1)旅客船入力シート'!G86="○",1,IF('1)旅客船入力シート'!G86="-",9,IF('1)旅客船入力シート'!G86="×",2,0))))</f>
        <v>0</v>
      </c>
      <c r="F97" s="263"/>
      <c r="G97" s="263" t="s">
        <v>226</v>
      </c>
      <c r="H97" s="263"/>
      <c r="I97" s="263"/>
      <c r="J97" s="236"/>
      <c r="K97" s="263"/>
      <c r="L97" s="263"/>
      <c r="M97" s="263"/>
      <c r="N97" s="263"/>
      <c r="O97" s="263"/>
      <c r="R97" s="263">
        <f t="shared" si="71"/>
      </c>
      <c r="S97" s="263">
        <f t="shared" si="72"/>
        <v>0</v>
      </c>
      <c r="T97" s="263">
        <f t="shared" si="73"/>
      </c>
      <c r="U97" s="263">
        <f t="shared" si="74"/>
      </c>
      <c r="V97" s="263">
        <f t="shared" si="75"/>
      </c>
      <c r="W97" s="263">
        <f t="shared" si="76"/>
      </c>
      <c r="X97" s="263">
        <f t="shared" si="77"/>
      </c>
      <c r="Y97" s="263">
        <f t="shared" si="78"/>
      </c>
      <c r="Z97" s="263">
        <f t="shared" si="79"/>
      </c>
      <c r="AA97" s="263">
        <f t="shared" si="80"/>
      </c>
    </row>
    <row r="98" spans="1:27" s="14" customFormat="1" ht="27" hidden="1">
      <c r="A98" s="25"/>
      <c r="B98" s="267"/>
      <c r="C98" s="265"/>
      <c r="D98" s="215" t="s">
        <v>30</v>
      </c>
      <c r="E98" s="219">
        <f>IF($E$88&gt;1,0,IF('1)旅客船入力シート'!G87="○",1,IF('1)旅客船入力シート'!G87="-",9,IF('1)旅客船入力シート'!G87="×",2,0))))</f>
        <v>0</v>
      </c>
      <c r="F98" s="263"/>
      <c r="G98" s="263" t="s">
        <v>31</v>
      </c>
      <c r="H98" s="263"/>
      <c r="I98" s="263"/>
      <c r="J98" s="263"/>
      <c r="K98" s="263"/>
      <c r="L98" s="263"/>
      <c r="M98" s="263"/>
      <c r="N98" s="263"/>
      <c r="O98" s="263"/>
      <c r="R98" s="263">
        <f t="shared" si="71"/>
      </c>
      <c r="S98" s="263">
        <f t="shared" si="72"/>
        <v>0</v>
      </c>
      <c r="T98" s="263">
        <f t="shared" si="73"/>
      </c>
      <c r="U98" s="263">
        <f t="shared" si="74"/>
      </c>
      <c r="V98" s="263">
        <f t="shared" si="75"/>
      </c>
      <c r="W98" s="263">
        <f t="shared" si="76"/>
      </c>
      <c r="X98" s="263">
        <f t="shared" si="77"/>
      </c>
      <c r="Y98" s="263">
        <f t="shared" si="78"/>
      </c>
      <c r="Z98" s="263">
        <f t="shared" si="79"/>
      </c>
      <c r="AA98" s="263">
        <f t="shared" si="80"/>
      </c>
    </row>
    <row r="99" spans="1:27" s="14" customFormat="1" ht="18.75" hidden="1">
      <c r="A99" s="25"/>
      <c r="B99" s="267"/>
      <c r="C99" s="265"/>
      <c r="D99" s="215" t="s">
        <v>150</v>
      </c>
      <c r="E99" s="219">
        <f>IF($E$88&gt;1,0,IF('1)旅客船入力シート'!G89="○",1,IF('1)旅客船入力シート'!G89="-",9,IF('1)旅客船入力シート'!G89="×",2,0))))</f>
        <v>0</v>
      </c>
      <c r="F99" s="263"/>
      <c r="G99" s="263" t="s">
        <v>32</v>
      </c>
      <c r="H99" s="263"/>
      <c r="I99" s="263"/>
      <c r="J99" s="263"/>
      <c r="K99" s="263"/>
      <c r="L99" s="263"/>
      <c r="M99" s="263"/>
      <c r="N99" s="263"/>
      <c r="O99" s="263"/>
      <c r="R99" s="263">
        <f aca="true" t="shared" si="81" ref="R99:AA99">IF(F99="◇",$E99,"")</f>
      </c>
      <c r="S99" s="263">
        <f t="shared" si="81"/>
        <v>0</v>
      </c>
      <c r="T99" s="263">
        <f t="shared" si="81"/>
      </c>
      <c r="U99" s="263">
        <f t="shared" si="81"/>
      </c>
      <c r="V99" s="263">
        <f t="shared" si="81"/>
      </c>
      <c r="W99" s="263">
        <f t="shared" si="81"/>
      </c>
      <c r="X99" s="263">
        <f t="shared" si="81"/>
      </c>
      <c r="Y99" s="263">
        <f t="shared" si="81"/>
      </c>
      <c r="Z99" s="263">
        <f t="shared" si="81"/>
      </c>
      <c r="AA99" s="263">
        <f t="shared" si="81"/>
      </c>
    </row>
    <row r="100" spans="1:27" s="14" customFormat="1" ht="27" hidden="1">
      <c r="A100" s="25"/>
      <c r="B100" s="267"/>
      <c r="C100" s="265"/>
      <c r="D100" s="215" t="s">
        <v>246</v>
      </c>
      <c r="E100" s="219">
        <f>IF($E$88&gt;1,0,IF('1)旅客船入力シート'!G88="○",1,IF('1)旅客船入力シート'!G88="-",9,IF('1)旅客船入力シート'!G88="×",2,0))))</f>
        <v>0</v>
      </c>
      <c r="F100" s="263" t="s">
        <v>8</v>
      </c>
      <c r="G100" s="263"/>
      <c r="H100" s="263" t="s">
        <v>8</v>
      </c>
      <c r="I100" s="263" t="s">
        <v>8</v>
      </c>
      <c r="J100" s="319" t="s">
        <v>8</v>
      </c>
      <c r="K100" s="263"/>
      <c r="L100" s="263"/>
      <c r="M100" s="263" t="s">
        <v>8</v>
      </c>
      <c r="N100" s="263"/>
      <c r="O100" s="263"/>
      <c r="R100" s="263">
        <f t="shared" si="71"/>
        <v>0</v>
      </c>
      <c r="S100" s="263">
        <f t="shared" si="72"/>
      </c>
      <c r="T100" s="263">
        <f t="shared" si="73"/>
        <v>0</v>
      </c>
      <c r="U100" s="263">
        <f t="shared" si="74"/>
        <v>0</v>
      </c>
      <c r="V100" s="319">
        <f t="shared" si="75"/>
        <v>0</v>
      </c>
      <c r="W100" s="263">
        <f t="shared" si="76"/>
      </c>
      <c r="X100" s="263">
        <f t="shared" si="77"/>
      </c>
      <c r="Y100" s="263">
        <f t="shared" si="78"/>
        <v>0</v>
      </c>
      <c r="Z100" s="263">
        <f t="shared" si="79"/>
      </c>
      <c r="AA100" s="263">
        <f t="shared" si="80"/>
      </c>
    </row>
    <row r="101" spans="1:27" s="14" customFormat="1" ht="18.75" hidden="1">
      <c r="A101" s="25"/>
      <c r="B101" s="268"/>
      <c r="C101" s="269"/>
      <c r="D101" s="272" t="s">
        <v>33</v>
      </c>
      <c r="E101" s="219">
        <f>IF($E$88&gt;1,0,IF('1)旅客船入力シート'!G90="○",1,IF('1)旅客船入力シート'!G90="-",9,IF('1)旅客船入力シート'!G90="×",2,0))))</f>
        <v>0</v>
      </c>
      <c r="F101" s="263"/>
      <c r="G101" s="263"/>
      <c r="H101" s="263"/>
      <c r="I101" s="263"/>
      <c r="J101" s="319" t="s">
        <v>32</v>
      </c>
      <c r="K101" s="263"/>
      <c r="L101" s="263"/>
      <c r="M101" s="263"/>
      <c r="N101" s="263"/>
      <c r="O101" s="263"/>
      <c r="R101" s="263">
        <f t="shared" si="71"/>
      </c>
      <c r="S101" s="263">
        <f t="shared" si="72"/>
      </c>
      <c r="T101" s="263">
        <f t="shared" si="73"/>
      </c>
      <c r="U101" s="263">
        <f t="shared" si="74"/>
      </c>
      <c r="V101" s="319">
        <f t="shared" si="75"/>
        <v>0</v>
      </c>
      <c r="W101" s="263">
        <f t="shared" si="76"/>
      </c>
      <c r="X101" s="263">
        <f t="shared" si="77"/>
      </c>
      <c r="Y101" s="263">
        <f t="shared" si="78"/>
      </c>
      <c r="Z101" s="263">
        <f t="shared" si="79"/>
      </c>
      <c r="AA101" s="263">
        <f t="shared" si="80"/>
      </c>
    </row>
    <row r="102" spans="1:27" s="21" customFormat="1" ht="18.75" hidden="1">
      <c r="A102" s="25"/>
      <c r="B102" s="29"/>
      <c r="C102" s="283"/>
      <c r="D102" s="28"/>
      <c r="E102" s="149"/>
      <c r="F102" s="284"/>
      <c r="G102" s="284"/>
      <c r="H102" s="284"/>
      <c r="I102" s="284"/>
      <c r="J102" s="284"/>
      <c r="K102" s="284"/>
      <c r="L102" s="284"/>
      <c r="M102" s="284"/>
      <c r="N102" s="284"/>
      <c r="O102" s="284"/>
      <c r="Q102" s="77" t="s">
        <v>429</v>
      </c>
      <c r="R102" s="287">
        <f>COUNTIF(R88:R94,1)</f>
        <v>0</v>
      </c>
      <c r="S102" s="287">
        <f aca="true" t="shared" si="82" ref="S102:AA102">COUNTIF(S88:S94,1)</f>
        <v>0</v>
      </c>
      <c r="T102" s="287">
        <f t="shared" si="82"/>
        <v>0</v>
      </c>
      <c r="U102" s="287">
        <f t="shared" si="82"/>
        <v>0</v>
      </c>
      <c r="V102" s="287">
        <f>COUNTIF(V88:V91,1)</f>
        <v>0</v>
      </c>
      <c r="W102" s="287">
        <f t="shared" si="82"/>
        <v>0</v>
      </c>
      <c r="X102" s="287">
        <f t="shared" si="82"/>
        <v>0</v>
      </c>
      <c r="Y102" s="287">
        <f t="shared" si="82"/>
        <v>0</v>
      </c>
      <c r="Z102" s="287">
        <f t="shared" si="82"/>
        <v>0</v>
      </c>
      <c r="AA102" s="287">
        <f t="shared" si="82"/>
        <v>0</v>
      </c>
    </row>
    <row r="103" spans="1:27" s="21" customFormat="1" ht="18.75" hidden="1">
      <c r="A103" s="25"/>
      <c r="B103" s="29"/>
      <c r="C103" s="283"/>
      <c r="D103" s="28"/>
      <c r="E103" s="149"/>
      <c r="F103" s="284"/>
      <c r="G103" s="284"/>
      <c r="H103" s="284"/>
      <c r="I103" s="284"/>
      <c r="J103" s="284"/>
      <c r="K103" s="284"/>
      <c r="L103" s="284"/>
      <c r="M103" s="284"/>
      <c r="N103" s="284"/>
      <c r="O103" s="284"/>
      <c r="Q103" s="77" t="s">
        <v>427</v>
      </c>
      <c r="R103" s="287">
        <f>COUNTIF(R88:R94,2)</f>
        <v>0</v>
      </c>
      <c r="S103" s="287">
        <f aca="true" t="shared" si="83" ref="S103:AA103">COUNTIF(S88:S94,2)</f>
        <v>0</v>
      </c>
      <c r="T103" s="287">
        <f t="shared" si="83"/>
        <v>0</v>
      </c>
      <c r="U103" s="287">
        <f t="shared" si="83"/>
        <v>0</v>
      </c>
      <c r="V103" s="287">
        <f>COUNTIF(V88:V91,2)</f>
        <v>0</v>
      </c>
      <c r="W103" s="287">
        <f t="shared" si="83"/>
        <v>0</v>
      </c>
      <c r="X103" s="287">
        <f t="shared" si="83"/>
        <v>0</v>
      </c>
      <c r="Y103" s="287">
        <f t="shared" si="83"/>
        <v>0</v>
      </c>
      <c r="Z103" s="287">
        <f t="shared" si="83"/>
        <v>0</v>
      </c>
      <c r="AA103" s="287">
        <f t="shared" si="83"/>
        <v>0</v>
      </c>
    </row>
    <row r="104" spans="1:27" s="21" customFormat="1" ht="18.75" hidden="1">
      <c r="A104" s="25"/>
      <c r="B104" s="29"/>
      <c r="C104" s="283"/>
      <c r="D104" s="28"/>
      <c r="E104" s="149"/>
      <c r="F104" s="284"/>
      <c r="G104" s="284"/>
      <c r="H104" s="284"/>
      <c r="I104" s="284"/>
      <c r="J104" s="284"/>
      <c r="K104" s="284"/>
      <c r="L104" s="284"/>
      <c r="M104" s="284"/>
      <c r="N104" s="284"/>
      <c r="O104" s="284"/>
      <c r="Q104" s="78" t="s">
        <v>428</v>
      </c>
      <c r="R104" s="288">
        <f>COUNTIF(R95:R101,1)</f>
        <v>0</v>
      </c>
      <c r="S104" s="288">
        <f>COUNTIF(S95:S101,1)</f>
        <v>0</v>
      </c>
      <c r="T104" s="288">
        <f>COUNTIF(T95:T101,1)</f>
        <v>0</v>
      </c>
      <c r="U104" s="288">
        <f>COUNTIF(U95:U101,1)</f>
        <v>0</v>
      </c>
      <c r="V104" s="288">
        <f>COUNTIF(V95:V99,1)</f>
        <v>0</v>
      </c>
      <c r="W104" s="288">
        <f>COUNTIF(W95:W101,1)</f>
        <v>0</v>
      </c>
      <c r="X104" s="288">
        <f>COUNTIF(X95:X101,1)</f>
        <v>0</v>
      </c>
      <c r="Y104" s="288">
        <f>COUNTIF(Y95:Y101,1)</f>
        <v>0</v>
      </c>
      <c r="Z104" s="288">
        <f>COUNTIF(Z95:Z101,1)</f>
        <v>0</v>
      </c>
      <c r="AA104" s="288">
        <f>COUNTIF(AA95:AA101,1)</f>
        <v>0</v>
      </c>
    </row>
    <row r="105" spans="1:27" s="24" customFormat="1" ht="18.75" hidden="1">
      <c r="A105" s="25"/>
      <c r="B105" s="110"/>
      <c r="C105" s="22"/>
      <c r="D105" s="23"/>
      <c r="E105" s="66"/>
      <c r="F105" s="39"/>
      <c r="G105" s="39"/>
      <c r="H105" s="39"/>
      <c r="I105" s="39"/>
      <c r="J105" s="39"/>
      <c r="K105" s="39"/>
      <c r="L105" s="39"/>
      <c r="M105" s="39"/>
      <c r="N105" s="39"/>
      <c r="O105" s="39"/>
      <c r="R105" s="39"/>
      <c r="S105" s="39"/>
      <c r="T105" s="39"/>
      <c r="U105" s="39"/>
      <c r="V105" s="39"/>
      <c r="W105" s="39"/>
      <c r="X105" s="39"/>
      <c r="Y105" s="39"/>
      <c r="Z105" s="39"/>
      <c r="AA105" s="39"/>
    </row>
    <row r="106" spans="1:5" ht="18.75" hidden="1">
      <c r="A106" s="115"/>
      <c r="B106" s="104" t="s">
        <v>505</v>
      </c>
      <c r="C106" s="3"/>
      <c r="D106" s="2"/>
      <c r="E106" s="35"/>
    </row>
    <row r="107" spans="1:27" s="14" customFormat="1" ht="18.75" hidden="1">
      <c r="A107" s="25"/>
      <c r="B107" s="338" t="s">
        <v>34</v>
      </c>
      <c r="C107" s="354" t="s">
        <v>638</v>
      </c>
      <c r="D107" s="334" t="s">
        <v>307</v>
      </c>
      <c r="E107" s="351" t="s">
        <v>303</v>
      </c>
      <c r="F107" s="376" t="s">
        <v>661</v>
      </c>
      <c r="G107" s="372" t="s">
        <v>662</v>
      </c>
      <c r="H107" s="372" t="s">
        <v>663</v>
      </c>
      <c r="I107" s="372" t="s">
        <v>664</v>
      </c>
      <c r="J107" s="372" t="s">
        <v>665</v>
      </c>
      <c r="K107" s="372" t="s">
        <v>666</v>
      </c>
      <c r="L107" s="372" t="s">
        <v>667</v>
      </c>
      <c r="M107" s="372" t="s">
        <v>668</v>
      </c>
      <c r="N107" s="372" t="s">
        <v>669</v>
      </c>
      <c r="O107" s="372" t="s">
        <v>670</v>
      </c>
      <c r="Q107" s="79" t="s">
        <v>425</v>
      </c>
      <c r="R107" s="37">
        <f>COUNTIF(R109:R110,1)+COUNTIF(R109:R110,2)</f>
        <v>0</v>
      </c>
      <c r="S107" s="37">
        <f aca="true" t="shared" si="84" ref="S107:AA107">COUNTIF(S109:S110,1)+COUNTIF(S109:S110,2)</f>
        <v>0</v>
      </c>
      <c r="T107" s="37">
        <f t="shared" si="84"/>
        <v>0</v>
      </c>
      <c r="U107" s="37">
        <f t="shared" si="84"/>
        <v>0</v>
      </c>
      <c r="V107" s="37">
        <f>COUNTIF(V109:V110,1)+COUNTIF(V109:V110,2)</f>
        <v>0</v>
      </c>
      <c r="W107" s="37">
        <f t="shared" si="84"/>
        <v>0</v>
      </c>
      <c r="X107" s="37">
        <f t="shared" si="84"/>
        <v>0</v>
      </c>
      <c r="Y107" s="37">
        <f t="shared" si="84"/>
        <v>0</v>
      </c>
      <c r="Z107" s="37">
        <f t="shared" si="84"/>
        <v>0</v>
      </c>
      <c r="AA107" s="37">
        <f t="shared" si="84"/>
        <v>0</v>
      </c>
    </row>
    <row r="108" spans="1:27" s="14" customFormat="1" ht="19.5" hidden="1" thickBot="1">
      <c r="A108" s="25"/>
      <c r="B108" s="382"/>
      <c r="C108" s="355"/>
      <c r="D108" s="334"/>
      <c r="E108" s="367"/>
      <c r="F108" s="377"/>
      <c r="G108" s="372"/>
      <c r="H108" s="372"/>
      <c r="I108" s="372"/>
      <c r="J108" s="372"/>
      <c r="K108" s="372"/>
      <c r="L108" s="372"/>
      <c r="M108" s="372"/>
      <c r="N108" s="372"/>
      <c r="O108" s="372"/>
      <c r="Q108" s="79" t="s">
        <v>426</v>
      </c>
      <c r="R108" s="37">
        <v>0</v>
      </c>
      <c r="S108" s="37">
        <v>0</v>
      </c>
      <c r="T108" s="37">
        <v>0</v>
      </c>
      <c r="U108" s="37">
        <v>0</v>
      </c>
      <c r="V108" s="37">
        <v>0</v>
      </c>
      <c r="W108" s="37">
        <v>0</v>
      </c>
      <c r="X108" s="37">
        <v>0</v>
      </c>
      <c r="Y108" s="37">
        <v>0</v>
      </c>
      <c r="Z108" s="37">
        <v>0</v>
      </c>
      <c r="AA108" s="37">
        <v>0</v>
      </c>
    </row>
    <row r="109" spans="1:27" s="14" customFormat="1" ht="27" hidden="1">
      <c r="A109" s="25"/>
      <c r="B109" s="105" t="s">
        <v>671</v>
      </c>
      <c r="C109" s="239" t="s">
        <v>280</v>
      </c>
      <c r="D109" s="246" t="s">
        <v>506</v>
      </c>
      <c r="E109" s="247">
        <f>IF('1)旅客船入力シート'!G97="○",1,IF('1)旅客船入力シート'!G97="-",9,IF('1)旅客船入力シート'!G97="×",2,0)))</f>
        <v>0</v>
      </c>
      <c r="F109" s="266"/>
      <c r="G109" s="245" t="s">
        <v>35</v>
      </c>
      <c r="H109" s="266"/>
      <c r="I109" s="266"/>
      <c r="J109" s="245"/>
      <c r="K109" s="245"/>
      <c r="L109" s="245"/>
      <c r="M109" s="266"/>
      <c r="N109" s="266"/>
      <c r="O109" s="245"/>
      <c r="R109" s="245">
        <f aca="true" t="shared" si="85" ref="R109:AA110">IF(F109="○",$E109,"")</f>
      </c>
      <c r="S109" s="245">
        <f t="shared" si="85"/>
        <v>0</v>
      </c>
      <c r="T109" s="245">
        <f t="shared" si="85"/>
      </c>
      <c r="U109" s="245">
        <f t="shared" si="85"/>
      </c>
      <c r="V109" s="245">
        <f t="shared" si="85"/>
      </c>
      <c r="W109" s="245">
        <f t="shared" si="85"/>
      </c>
      <c r="X109" s="245">
        <f t="shared" si="85"/>
      </c>
      <c r="Y109" s="245">
        <f t="shared" si="85"/>
      </c>
      <c r="Z109" s="245">
        <f t="shared" si="85"/>
      </c>
      <c r="AA109" s="245">
        <f t="shared" si="85"/>
      </c>
    </row>
    <row r="110" spans="1:27" s="14" customFormat="1" ht="19.5" hidden="1" thickBot="1">
      <c r="A110" s="25"/>
      <c r="B110" s="112" t="s">
        <v>297</v>
      </c>
      <c r="C110" s="164" t="s">
        <v>317</v>
      </c>
      <c r="D110" s="27" t="s">
        <v>363</v>
      </c>
      <c r="E110" s="91">
        <f>IF($E$109&gt;1,0,IF('1)旅客船入力シート'!G98="○",1,IF('1)旅客船入力シート'!G98="-",9,IF('1)旅客船入力シート'!G98="×",2,0))))</f>
        <v>0</v>
      </c>
      <c r="F110" s="38"/>
      <c r="G110" s="38" t="s">
        <v>36</v>
      </c>
      <c r="H110" s="38"/>
      <c r="I110" s="38"/>
      <c r="J110" s="38"/>
      <c r="K110" s="38"/>
      <c r="L110" s="38"/>
      <c r="M110" s="38"/>
      <c r="N110" s="38"/>
      <c r="O110" s="38"/>
      <c r="R110" s="38">
        <f t="shared" si="85"/>
      </c>
      <c r="S110" s="38">
        <f t="shared" si="85"/>
        <v>0</v>
      </c>
      <c r="T110" s="38">
        <f t="shared" si="85"/>
      </c>
      <c r="U110" s="38">
        <f t="shared" si="85"/>
      </c>
      <c r="V110" s="38">
        <f t="shared" si="85"/>
      </c>
      <c r="W110" s="38">
        <f t="shared" si="85"/>
      </c>
      <c r="X110" s="38">
        <f t="shared" si="85"/>
      </c>
      <c r="Y110" s="38">
        <f t="shared" si="85"/>
      </c>
      <c r="Z110" s="38">
        <f t="shared" si="85"/>
      </c>
      <c r="AA110" s="38">
        <f t="shared" si="85"/>
      </c>
    </row>
    <row r="111" spans="1:27" s="21" customFormat="1" ht="18.75" hidden="1">
      <c r="A111" s="25"/>
      <c r="B111" s="29"/>
      <c r="C111" s="283"/>
      <c r="D111" s="28"/>
      <c r="E111" s="149"/>
      <c r="F111" s="284"/>
      <c r="G111" s="284"/>
      <c r="H111" s="284"/>
      <c r="I111" s="284"/>
      <c r="J111" s="284"/>
      <c r="K111" s="284"/>
      <c r="L111" s="284"/>
      <c r="M111" s="284"/>
      <c r="N111" s="284"/>
      <c r="O111" s="284"/>
      <c r="Q111" s="77" t="s">
        <v>429</v>
      </c>
      <c r="R111" s="287">
        <f>COUNTIF(R109:R110,1)</f>
        <v>0</v>
      </c>
      <c r="S111" s="287">
        <f aca="true" t="shared" si="86" ref="S111:AA111">COUNTIF(S109:S110,1)</f>
        <v>0</v>
      </c>
      <c r="T111" s="287">
        <f t="shared" si="86"/>
        <v>0</v>
      </c>
      <c r="U111" s="287">
        <f t="shared" si="86"/>
        <v>0</v>
      </c>
      <c r="V111" s="287">
        <f t="shared" si="86"/>
        <v>0</v>
      </c>
      <c r="W111" s="287">
        <f t="shared" si="86"/>
        <v>0</v>
      </c>
      <c r="X111" s="287">
        <f t="shared" si="86"/>
        <v>0</v>
      </c>
      <c r="Y111" s="287">
        <f t="shared" si="86"/>
        <v>0</v>
      </c>
      <c r="Z111" s="287">
        <f t="shared" si="86"/>
        <v>0</v>
      </c>
      <c r="AA111" s="287">
        <f t="shared" si="86"/>
        <v>0</v>
      </c>
    </row>
    <row r="112" spans="1:27" s="21" customFormat="1" ht="18.75" hidden="1">
      <c r="A112" s="25"/>
      <c r="B112" s="29"/>
      <c r="C112" s="283"/>
      <c r="D112" s="28"/>
      <c r="E112" s="149"/>
      <c r="F112" s="284"/>
      <c r="G112" s="284"/>
      <c r="H112" s="284"/>
      <c r="I112" s="284"/>
      <c r="J112" s="284"/>
      <c r="K112" s="284"/>
      <c r="L112" s="284"/>
      <c r="M112" s="284"/>
      <c r="N112" s="284"/>
      <c r="O112" s="284"/>
      <c r="Q112" s="77" t="s">
        <v>427</v>
      </c>
      <c r="R112" s="287">
        <f>COUNTIF(R109:R110,2)</f>
        <v>0</v>
      </c>
      <c r="S112" s="287">
        <f>COUNTIF(S109:S110,2)</f>
        <v>0</v>
      </c>
      <c r="T112" s="287">
        <f aca="true" t="shared" si="87" ref="T112:AA112">COUNTIF(T109:T110,2)</f>
        <v>0</v>
      </c>
      <c r="U112" s="287">
        <f t="shared" si="87"/>
        <v>0</v>
      </c>
      <c r="V112" s="287">
        <f t="shared" si="87"/>
        <v>0</v>
      </c>
      <c r="W112" s="287">
        <f t="shared" si="87"/>
        <v>0</v>
      </c>
      <c r="X112" s="287">
        <f t="shared" si="87"/>
        <v>0</v>
      </c>
      <c r="Y112" s="287">
        <f t="shared" si="87"/>
        <v>0</v>
      </c>
      <c r="Z112" s="287">
        <f t="shared" si="87"/>
        <v>0</v>
      </c>
      <c r="AA112" s="287">
        <f t="shared" si="87"/>
        <v>0</v>
      </c>
    </row>
    <row r="113" spans="1:27" s="21" customFormat="1" ht="18.75" hidden="1">
      <c r="A113" s="25"/>
      <c r="B113" s="29"/>
      <c r="C113" s="283"/>
      <c r="D113" s="28"/>
      <c r="E113" s="149"/>
      <c r="F113" s="284"/>
      <c r="G113" s="284"/>
      <c r="H113" s="284"/>
      <c r="I113" s="284"/>
      <c r="J113" s="284"/>
      <c r="K113" s="284"/>
      <c r="L113" s="284"/>
      <c r="M113" s="284"/>
      <c r="N113" s="284"/>
      <c r="O113" s="284"/>
      <c r="Q113" s="78" t="s">
        <v>428</v>
      </c>
      <c r="R113" s="288">
        <v>0</v>
      </c>
      <c r="S113" s="288">
        <v>0</v>
      </c>
      <c r="T113" s="288">
        <v>0</v>
      </c>
      <c r="U113" s="288">
        <v>0</v>
      </c>
      <c r="V113" s="288">
        <v>0</v>
      </c>
      <c r="W113" s="288">
        <v>0</v>
      </c>
      <c r="X113" s="288">
        <v>0</v>
      </c>
      <c r="Y113" s="288">
        <v>0</v>
      </c>
      <c r="Z113" s="288">
        <v>0</v>
      </c>
      <c r="AA113" s="288">
        <v>0</v>
      </c>
    </row>
    <row r="114" spans="1:27" s="24" customFormat="1" ht="18.75" hidden="1">
      <c r="A114" s="25"/>
      <c r="B114" s="110"/>
      <c r="C114" s="22"/>
      <c r="D114" s="23"/>
      <c r="E114" s="66"/>
      <c r="F114" s="39"/>
      <c r="G114" s="39"/>
      <c r="H114" s="39"/>
      <c r="I114" s="39"/>
      <c r="J114" s="39"/>
      <c r="K114" s="39"/>
      <c r="L114" s="39"/>
      <c r="M114" s="39"/>
      <c r="N114" s="39"/>
      <c r="O114" s="39"/>
      <c r="R114" s="39"/>
      <c r="S114" s="39"/>
      <c r="T114" s="39"/>
      <c r="U114" s="39"/>
      <c r="V114" s="39"/>
      <c r="W114" s="39"/>
      <c r="X114" s="39"/>
      <c r="Y114" s="39"/>
      <c r="Z114" s="39"/>
      <c r="AA114" s="39"/>
    </row>
    <row r="115" spans="1:5" ht="18.75" hidden="1">
      <c r="A115" s="115"/>
      <c r="B115" s="104" t="s">
        <v>181</v>
      </c>
      <c r="C115" s="3"/>
      <c r="D115" s="2"/>
      <c r="E115" s="35"/>
    </row>
    <row r="116" spans="1:27" s="14" customFormat="1" ht="18.75" hidden="1">
      <c r="A116" s="25"/>
      <c r="B116" s="333" t="s">
        <v>37</v>
      </c>
      <c r="C116" s="354" t="s">
        <v>638</v>
      </c>
      <c r="D116" s="334" t="s">
        <v>307</v>
      </c>
      <c r="E116" s="351" t="s">
        <v>303</v>
      </c>
      <c r="F116" s="376" t="s">
        <v>661</v>
      </c>
      <c r="G116" s="372" t="s">
        <v>662</v>
      </c>
      <c r="H116" s="372" t="s">
        <v>663</v>
      </c>
      <c r="I116" s="372" t="s">
        <v>664</v>
      </c>
      <c r="J116" s="372" t="s">
        <v>665</v>
      </c>
      <c r="K116" s="372" t="s">
        <v>666</v>
      </c>
      <c r="L116" s="372" t="s">
        <v>667</v>
      </c>
      <c r="M116" s="372" t="s">
        <v>668</v>
      </c>
      <c r="N116" s="372" t="s">
        <v>669</v>
      </c>
      <c r="O116" s="372" t="s">
        <v>670</v>
      </c>
      <c r="Q116" s="79" t="s">
        <v>425</v>
      </c>
      <c r="R116" s="37">
        <f aca="true" t="shared" si="88" ref="R116:AA116">COUNTIF(R118:R123,1)+COUNTIF(R118:R123,2)</f>
        <v>0</v>
      </c>
      <c r="S116" s="37">
        <f t="shared" si="88"/>
        <v>0</v>
      </c>
      <c r="T116" s="37">
        <f t="shared" si="88"/>
        <v>0</v>
      </c>
      <c r="U116" s="37">
        <f t="shared" si="88"/>
        <v>0</v>
      </c>
      <c r="V116" s="37">
        <f t="shared" si="88"/>
        <v>0</v>
      </c>
      <c r="W116" s="37">
        <f t="shared" si="88"/>
        <v>0</v>
      </c>
      <c r="X116" s="37">
        <f t="shared" si="88"/>
        <v>0</v>
      </c>
      <c r="Y116" s="37">
        <f t="shared" si="88"/>
        <v>0</v>
      </c>
      <c r="Z116" s="37">
        <f t="shared" si="88"/>
        <v>0</v>
      </c>
      <c r="AA116" s="37">
        <f t="shared" si="88"/>
        <v>0</v>
      </c>
    </row>
    <row r="117" spans="1:27" s="14" customFormat="1" ht="19.5" hidden="1" thickBot="1">
      <c r="A117" s="25"/>
      <c r="B117" s="334"/>
      <c r="C117" s="355"/>
      <c r="D117" s="334"/>
      <c r="E117" s="367"/>
      <c r="F117" s="377"/>
      <c r="G117" s="372"/>
      <c r="H117" s="372"/>
      <c r="I117" s="372"/>
      <c r="J117" s="372"/>
      <c r="K117" s="372"/>
      <c r="L117" s="372"/>
      <c r="M117" s="372"/>
      <c r="N117" s="372"/>
      <c r="O117" s="372"/>
      <c r="Q117" s="79" t="s">
        <v>426</v>
      </c>
      <c r="R117" s="37">
        <f>COUNTIF(R124,1)+COUNTIF(R124,2)</f>
        <v>0</v>
      </c>
      <c r="S117" s="37">
        <f aca="true" t="shared" si="89" ref="S117:AA117">COUNTIF(S124,1)+COUNTIF(S124,2)</f>
        <v>0</v>
      </c>
      <c r="T117" s="37">
        <f t="shared" si="89"/>
        <v>0</v>
      </c>
      <c r="U117" s="37">
        <f t="shared" si="89"/>
        <v>0</v>
      </c>
      <c r="V117" s="37">
        <f t="shared" si="89"/>
        <v>0</v>
      </c>
      <c r="W117" s="37">
        <f t="shared" si="89"/>
        <v>0</v>
      </c>
      <c r="X117" s="37">
        <f t="shared" si="89"/>
        <v>0</v>
      </c>
      <c r="Y117" s="37">
        <f t="shared" si="89"/>
        <v>0</v>
      </c>
      <c r="Z117" s="37">
        <f t="shared" si="89"/>
        <v>0</v>
      </c>
      <c r="AA117" s="37">
        <f t="shared" si="89"/>
        <v>0</v>
      </c>
    </row>
    <row r="118" spans="1:27" s="14" customFormat="1" ht="18.75" hidden="1">
      <c r="A118" s="25"/>
      <c r="B118" s="36" t="s">
        <v>38</v>
      </c>
      <c r="C118" s="160" t="s">
        <v>490</v>
      </c>
      <c r="D118" s="16" t="s">
        <v>248</v>
      </c>
      <c r="E118" s="92">
        <f>IF('1)旅客船入力シート'!G103="○",1,IF('1)旅客船入力シート'!G103="-",9,IF('1)旅客船入力シート'!G103="×",2,0)))</f>
        <v>0</v>
      </c>
      <c r="F118" s="38"/>
      <c r="G118" s="38" t="s">
        <v>164</v>
      </c>
      <c r="H118" s="38" t="s">
        <v>164</v>
      </c>
      <c r="I118" s="38"/>
      <c r="J118" s="38"/>
      <c r="K118" s="38"/>
      <c r="L118" s="38"/>
      <c r="M118" s="38"/>
      <c r="N118" s="38"/>
      <c r="O118" s="38"/>
      <c r="R118" s="38">
        <f aca="true" t="shared" si="90" ref="R118:R123">IF(F118="○",$E118,"")</f>
      </c>
      <c r="S118" s="38">
        <f aca="true" t="shared" si="91" ref="S118:S123">IF(G118="○",$E118,"")</f>
        <v>0</v>
      </c>
      <c r="T118" s="38">
        <f aca="true" t="shared" si="92" ref="T118:T123">IF(H118="○",$E118,"")</f>
        <v>0</v>
      </c>
      <c r="U118" s="38">
        <f aca="true" t="shared" si="93" ref="U118:U123">IF(I118="○",$E118,"")</f>
      </c>
      <c r="V118" s="38">
        <f aca="true" t="shared" si="94" ref="V118:V123">IF(J118="○",$E118,"")</f>
      </c>
      <c r="W118" s="38">
        <f aca="true" t="shared" si="95" ref="W118:W123">IF(K118="○",$E118,"")</f>
      </c>
      <c r="X118" s="38">
        <f aca="true" t="shared" si="96" ref="X118:X123">IF(L118="○",$E118,"")</f>
      </c>
      <c r="Y118" s="38">
        <f aca="true" t="shared" si="97" ref="Y118:Y123">IF(M118="○",$E118,"")</f>
      </c>
      <c r="Z118" s="38">
        <f aca="true" t="shared" si="98" ref="Z118:Z123">IF(N118="○",$E118,"")</f>
      </c>
      <c r="AA118" s="38">
        <f aca="true" t="shared" si="99" ref="AA118:AA123">IF(O118="○",$E118,"")</f>
      </c>
    </row>
    <row r="119" spans="1:27" s="14" customFormat="1" ht="18.75" hidden="1">
      <c r="A119" s="25"/>
      <c r="B119" s="358" t="s">
        <v>221</v>
      </c>
      <c r="C119" s="383" t="s">
        <v>313</v>
      </c>
      <c r="D119" s="16" t="s">
        <v>269</v>
      </c>
      <c r="E119" s="90">
        <f>IF('1)旅客船入力シート'!G104="○",1,IF('1)旅客船入力シート'!G104="-",9,IF('1)旅客船入力シート'!G104="×",2,0)))</f>
        <v>0</v>
      </c>
      <c r="F119" s="38" t="s">
        <v>117</v>
      </c>
      <c r="G119" s="38"/>
      <c r="H119" s="38" t="s">
        <v>117</v>
      </c>
      <c r="I119" s="38" t="s">
        <v>117</v>
      </c>
      <c r="J119" s="38" t="s">
        <v>225</v>
      </c>
      <c r="K119" s="38"/>
      <c r="L119" s="38"/>
      <c r="M119" s="38" t="s">
        <v>225</v>
      </c>
      <c r="N119" s="38"/>
      <c r="O119" s="38"/>
      <c r="R119" s="38">
        <f t="shared" si="90"/>
        <v>0</v>
      </c>
      <c r="S119" s="38">
        <f t="shared" si="91"/>
      </c>
      <c r="T119" s="38">
        <f t="shared" si="92"/>
        <v>0</v>
      </c>
      <c r="U119" s="38">
        <f t="shared" si="93"/>
        <v>0</v>
      </c>
      <c r="V119" s="38">
        <f t="shared" si="94"/>
        <v>0</v>
      </c>
      <c r="W119" s="38">
        <f t="shared" si="95"/>
      </c>
      <c r="X119" s="38">
        <f t="shared" si="96"/>
      </c>
      <c r="Y119" s="38">
        <f t="shared" si="97"/>
        <v>0</v>
      </c>
      <c r="Z119" s="38">
        <f t="shared" si="98"/>
      </c>
      <c r="AA119" s="38">
        <f t="shared" si="99"/>
      </c>
    </row>
    <row r="120" spans="1:27" s="14" customFormat="1" ht="18.75" hidden="1">
      <c r="A120" s="25"/>
      <c r="B120" s="385"/>
      <c r="C120" s="384"/>
      <c r="D120" s="27" t="s">
        <v>626</v>
      </c>
      <c r="E120" s="90">
        <f>IF('1)旅客船入力シート'!G105="○",1,IF('1)旅客船入力シート'!G105="-",9,IF('1)旅客船入力シート'!G105="×",2,0)))</f>
        <v>0</v>
      </c>
      <c r="F120" s="38"/>
      <c r="G120" s="38"/>
      <c r="H120" s="38"/>
      <c r="I120" s="38"/>
      <c r="J120" s="38" t="s">
        <v>686</v>
      </c>
      <c r="K120" s="38"/>
      <c r="L120" s="38"/>
      <c r="M120" s="38"/>
      <c r="N120" s="38"/>
      <c r="O120" s="38"/>
      <c r="R120" s="38">
        <f t="shared" si="90"/>
      </c>
      <c r="S120" s="38">
        <f t="shared" si="91"/>
      </c>
      <c r="T120" s="38">
        <f t="shared" si="92"/>
      </c>
      <c r="U120" s="38">
        <f t="shared" si="93"/>
      </c>
      <c r="V120" s="38">
        <f t="shared" si="94"/>
        <v>0</v>
      </c>
      <c r="W120" s="38">
        <f t="shared" si="95"/>
      </c>
      <c r="X120" s="38">
        <f t="shared" si="96"/>
      </c>
      <c r="Y120" s="38">
        <f t="shared" si="97"/>
      </c>
      <c r="Z120" s="38">
        <f t="shared" si="98"/>
      </c>
      <c r="AA120" s="38">
        <f t="shared" si="99"/>
      </c>
    </row>
    <row r="121" spans="1:27" s="14" customFormat="1" ht="27" hidden="1">
      <c r="A121" s="25"/>
      <c r="B121" s="26" t="s">
        <v>0</v>
      </c>
      <c r="C121" s="157" t="s">
        <v>304</v>
      </c>
      <c r="D121" s="16" t="s">
        <v>333</v>
      </c>
      <c r="E121" s="90">
        <f>IF('1)旅客船入力シート'!G106="○",1,IF('1)旅客船入力シート'!G106="-",9,IF('1)旅客船入力シート'!G106="×",2,0)))</f>
        <v>0</v>
      </c>
      <c r="F121" s="38"/>
      <c r="G121" s="38" t="s">
        <v>225</v>
      </c>
      <c r="H121" s="38"/>
      <c r="I121" s="38"/>
      <c r="J121" s="38"/>
      <c r="K121" s="38"/>
      <c r="L121" s="38"/>
      <c r="M121" s="38"/>
      <c r="N121" s="38"/>
      <c r="O121" s="38"/>
      <c r="R121" s="38">
        <f t="shared" si="90"/>
      </c>
      <c r="S121" s="38">
        <f t="shared" si="91"/>
        <v>0</v>
      </c>
      <c r="T121" s="38">
        <f t="shared" si="92"/>
      </c>
      <c r="U121" s="38">
        <f t="shared" si="93"/>
      </c>
      <c r="V121" s="38">
        <f t="shared" si="94"/>
      </c>
      <c r="W121" s="38">
        <f t="shared" si="95"/>
      </c>
      <c r="X121" s="38">
        <f t="shared" si="96"/>
      </c>
      <c r="Y121" s="38">
        <f t="shared" si="97"/>
      </c>
      <c r="Z121" s="38">
        <f t="shared" si="98"/>
      </c>
      <c r="AA121" s="38">
        <f t="shared" si="99"/>
      </c>
    </row>
    <row r="122" spans="1:27" s="14" customFormat="1" ht="18.75" hidden="1">
      <c r="A122" s="25"/>
      <c r="B122" s="369" t="s">
        <v>1</v>
      </c>
      <c r="C122" s="370" t="s">
        <v>228</v>
      </c>
      <c r="D122" s="27" t="s">
        <v>461</v>
      </c>
      <c r="E122" s="94">
        <f>IF('1)旅客船入力シート'!G107="○",1,IF('1)旅客船入力シート'!G107="-",9,IF('1)旅客船入力シート'!G107="×",2,0)))</f>
        <v>0</v>
      </c>
      <c r="F122" s="38"/>
      <c r="G122" s="38" t="s">
        <v>225</v>
      </c>
      <c r="H122" s="38" t="s">
        <v>225</v>
      </c>
      <c r="I122" s="38"/>
      <c r="J122" s="38"/>
      <c r="K122" s="38"/>
      <c r="L122" s="38"/>
      <c r="M122" s="38"/>
      <c r="N122" s="38"/>
      <c r="O122" s="38"/>
      <c r="R122" s="38">
        <f t="shared" si="90"/>
      </c>
      <c r="S122" s="38">
        <f t="shared" si="91"/>
        <v>0</v>
      </c>
      <c r="T122" s="38">
        <f t="shared" si="92"/>
        <v>0</v>
      </c>
      <c r="U122" s="38">
        <f t="shared" si="93"/>
      </c>
      <c r="V122" s="38">
        <f t="shared" si="94"/>
      </c>
      <c r="W122" s="38">
        <f t="shared" si="95"/>
      </c>
      <c r="X122" s="38">
        <f t="shared" si="96"/>
      </c>
      <c r="Y122" s="38">
        <f t="shared" si="97"/>
      </c>
      <c r="Z122" s="38">
        <f t="shared" si="98"/>
      </c>
      <c r="AA122" s="38">
        <f t="shared" si="99"/>
      </c>
    </row>
    <row r="123" spans="1:27" s="14" customFormat="1" ht="27" hidden="1">
      <c r="A123" s="25"/>
      <c r="B123" s="359"/>
      <c r="C123" s="371"/>
      <c r="D123" s="27" t="s">
        <v>138</v>
      </c>
      <c r="E123" s="94">
        <f>IF('1)旅客船入力シート'!G108="○",1,IF('1)旅客船入力シート'!G108="-",9,IF('1)旅客船入力シート'!G108="×",2,0)))</f>
        <v>0</v>
      </c>
      <c r="F123" s="38" t="s">
        <v>2</v>
      </c>
      <c r="G123" s="38" t="s">
        <v>225</v>
      </c>
      <c r="H123" s="38" t="s">
        <v>2</v>
      </c>
      <c r="I123" s="38"/>
      <c r="J123" s="38"/>
      <c r="K123" s="38"/>
      <c r="L123" s="38"/>
      <c r="M123" s="38"/>
      <c r="N123" s="38" t="s">
        <v>2</v>
      </c>
      <c r="O123" s="38"/>
      <c r="R123" s="38">
        <f t="shared" si="90"/>
        <v>0</v>
      </c>
      <c r="S123" s="38">
        <f t="shared" si="91"/>
        <v>0</v>
      </c>
      <c r="T123" s="38">
        <f t="shared" si="92"/>
        <v>0</v>
      </c>
      <c r="U123" s="38">
        <f t="shared" si="93"/>
      </c>
      <c r="V123" s="38">
        <f t="shared" si="94"/>
      </c>
      <c r="W123" s="38">
        <f t="shared" si="95"/>
      </c>
      <c r="X123" s="38">
        <f t="shared" si="96"/>
      </c>
      <c r="Y123" s="38">
        <f t="shared" si="97"/>
      </c>
      <c r="Z123" s="38">
        <f t="shared" si="98"/>
        <v>0</v>
      </c>
      <c r="AA123" s="38">
        <f t="shared" si="99"/>
      </c>
    </row>
    <row r="124" spans="1:27" s="14" customFormat="1" ht="27.75" hidden="1" thickBot="1">
      <c r="A124" s="25"/>
      <c r="B124" s="345" t="s">
        <v>14</v>
      </c>
      <c r="C124" s="201" t="s">
        <v>292</v>
      </c>
      <c r="D124" s="215" t="s">
        <v>137</v>
      </c>
      <c r="E124" s="216">
        <f>IF('1)旅客船入力シート'!G110="○",1,IF('1)旅客船入力シート'!G110="-",9,IF('1)旅客船入力シート'!G110="×",2,0)))</f>
        <v>0</v>
      </c>
      <c r="F124" s="263" t="s">
        <v>226</v>
      </c>
      <c r="G124" s="263"/>
      <c r="H124" s="263"/>
      <c r="I124" s="263"/>
      <c r="J124" s="263" t="s">
        <v>226</v>
      </c>
      <c r="K124" s="263"/>
      <c r="L124" s="263"/>
      <c r="M124" s="263"/>
      <c r="N124" s="263"/>
      <c r="O124" s="263"/>
      <c r="R124" s="263">
        <f aca="true" t="shared" si="100" ref="R124:AA124">IF(F124="◇",$E124,"")</f>
        <v>0</v>
      </c>
      <c r="S124" s="263">
        <f t="shared" si="100"/>
      </c>
      <c r="T124" s="263">
        <f t="shared" si="100"/>
      </c>
      <c r="U124" s="263">
        <f t="shared" si="100"/>
      </c>
      <c r="V124" s="263">
        <f t="shared" si="100"/>
        <v>0</v>
      </c>
      <c r="W124" s="263">
        <f t="shared" si="100"/>
      </c>
      <c r="X124" s="263">
        <f t="shared" si="100"/>
      </c>
      <c r="Y124" s="263">
        <f t="shared" si="100"/>
      </c>
      <c r="Z124" s="263">
        <f t="shared" si="100"/>
      </c>
      <c r="AA124" s="263">
        <f t="shared" si="100"/>
      </c>
    </row>
    <row r="125" spans="1:27" s="21" customFormat="1" ht="18.75" hidden="1">
      <c r="A125" s="25"/>
      <c r="B125" s="29"/>
      <c r="C125" s="283"/>
      <c r="D125" s="28"/>
      <c r="E125" s="149"/>
      <c r="F125" s="284"/>
      <c r="G125" s="284"/>
      <c r="H125" s="284"/>
      <c r="I125" s="284"/>
      <c r="J125" s="284"/>
      <c r="K125" s="284"/>
      <c r="L125" s="284"/>
      <c r="M125" s="284"/>
      <c r="N125" s="284"/>
      <c r="O125" s="284"/>
      <c r="Q125" s="77" t="s">
        <v>429</v>
      </c>
      <c r="R125" s="287">
        <f>COUNTIF(R118:R123,1)</f>
        <v>0</v>
      </c>
      <c r="S125" s="287">
        <f aca="true" t="shared" si="101" ref="S125:AA125">COUNTIF(S118:S123,1)</f>
        <v>0</v>
      </c>
      <c r="T125" s="287">
        <f t="shared" si="101"/>
        <v>0</v>
      </c>
      <c r="U125" s="287">
        <f t="shared" si="101"/>
        <v>0</v>
      </c>
      <c r="V125" s="287">
        <f t="shared" si="101"/>
        <v>0</v>
      </c>
      <c r="W125" s="287">
        <f t="shared" si="101"/>
        <v>0</v>
      </c>
      <c r="X125" s="287">
        <f t="shared" si="101"/>
        <v>0</v>
      </c>
      <c r="Y125" s="287">
        <f t="shared" si="101"/>
        <v>0</v>
      </c>
      <c r="Z125" s="287">
        <f t="shared" si="101"/>
        <v>0</v>
      </c>
      <c r="AA125" s="287">
        <f t="shared" si="101"/>
        <v>0</v>
      </c>
    </row>
    <row r="126" spans="1:27" s="21" customFormat="1" ht="18.75" hidden="1">
      <c r="A126" s="25"/>
      <c r="B126" s="29"/>
      <c r="C126" s="283"/>
      <c r="D126" s="28"/>
      <c r="E126" s="149"/>
      <c r="F126" s="284"/>
      <c r="G126" s="284"/>
      <c r="H126" s="284"/>
      <c r="I126" s="284"/>
      <c r="J126" s="284"/>
      <c r="K126" s="284"/>
      <c r="L126" s="284"/>
      <c r="M126" s="284"/>
      <c r="N126" s="284"/>
      <c r="O126" s="284"/>
      <c r="Q126" s="77" t="s">
        <v>427</v>
      </c>
      <c r="R126" s="287">
        <f>COUNTIF(R118:R123,2)</f>
        <v>0</v>
      </c>
      <c r="S126" s="287">
        <f aca="true" t="shared" si="102" ref="S126:AA126">COUNTIF(S118:S123,2)</f>
        <v>0</v>
      </c>
      <c r="T126" s="287">
        <f t="shared" si="102"/>
        <v>0</v>
      </c>
      <c r="U126" s="287">
        <f t="shared" si="102"/>
        <v>0</v>
      </c>
      <c r="V126" s="287">
        <f t="shared" si="102"/>
        <v>0</v>
      </c>
      <c r="W126" s="287">
        <f t="shared" si="102"/>
        <v>0</v>
      </c>
      <c r="X126" s="287">
        <f t="shared" si="102"/>
        <v>0</v>
      </c>
      <c r="Y126" s="287">
        <f t="shared" si="102"/>
        <v>0</v>
      </c>
      <c r="Z126" s="287">
        <f t="shared" si="102"/>
        <v>0</v>
      </c>
      <c r="AA126" s="287">
        <f t="shared" si="102"/>
        <v>0</v>
      </c>
    </row>
    <row r="127" spans="1:27" s="21" customFormat="1" ht="18.75" hidden="1">
      <c r="A127" s="25"/>
      <c r="B127" s="29"/>
      <c r="C127" s="283"/>
      <c r="D127" s="28"/>
      <c r="E127" s="149"/>
      <c r="F127" s="284"/>
      <c r="G127" s="284"/>
      <c r="H127" s="284"/>
      <c r="I127" s="284"/>
      <c r="J127" s="284"/>
      <c r="K127" s="284"/>
      <c r="L127" s="284"/>
      <c r="M127" s="284"/>
      <c r="N127" s="284"/>
      <c r="O127" s="284"/>
      <c r="Q127" s="78" t="s">
        <v>428</v>
      </c>
      <c r="R127" s="288">
        <f>COUNTIF(R124,1)</f>
        <v>0</v>
      </c>
      <c r="S127" s="288">
        <f aca="true" t="shared" si="103" ref="S127:AA127">COUNTIF(S124,1)</f>
        <v>0</v>
      </c>
      <c r="T127" s="288">
        <f t="shared" si="103"/>
        <v>0</v>
      </c>
      <c r="U127" s="288">
        <f t="shared" si="103"/>
        <v>0</v>
      </c>
      <c r="V127" s="288">
        <f t="shared" si="103"/>
        <v>0</v>
      </c>
      <c r="W127" s="288">
        <f t="shared" si="103"/>
        <v>0</v>
      </c>
      <c r="X127" s="288">
        <f t="shared" si="103"/>
        <v>0</v>
      </c>
      <c r="Y127" s="288">
        <f t="shared" si="103"/>
        <v>0</v>
      </c>
      <c r="Z127" s="288">
        <f t="shared" si="103"/>
        <v>0</v>
      </c>
      <c r="AA127" s="288">
        <f t="shared" si="103"/>
        <v>0</v>
      </c>
    </row>
    <row r="128" spans="1:27" s="24" customFormat="1" ht="18.75" hidden="1">
      <c r="A128" s="25"/>
      <c r="B128" s="110"/>
      <c r="C128" s="22"/>
      <c r="D128" s="23"/>
      <c r="E128" s="66"/>
      <c r="F128" s="39"/>
      <c r="G128" s="39"/>
      <c r="H128" s="39"/>
      <c r="I128" s="39"/>
      <c r="J128" s="39"/>
      <c r="K128" s="39"/>
      <c r="L128" s="39"/>
      <c r="M128" s="39"/>
      <c r="N128" s="39"/>
      <c r="O128" s="39"/>
      <c r="R128" s="39"/>
      <c r="S128" s="39"/>
      <c r="T128" s="39"/>
      <c r="U128" s="39"/>
      <c r="V128" s="39"/>
      <c r="W128" s="39"/>
      <c r="X128" s="39"/>
      <c r="Y128" s="39"/>
      <c r="Z128" s="39"/>
      <c r="AA128" s="39"/>
    </row>
    <row r="129" spans="1:5" ht="18.75" hidden="1">
      <c r="A129" s="115"/>
      <c r="B129" s="104" t="s">
        <v>183</v>
      </c>
      <c r="C129" s="3"/>
      <c r="D129" s="2"/>
      <c r="E129" s="35"/>
    </row>
    <row r="130" spans="1:27" s="14" customFormat="1" ht="18.75" hidden="1">
      <c r="A130" s="25"/>
      <c r="B130" s="394" t="s">
        <v>37</v>
      </c>
      <c r="C130" s="354" t="s">
        <v>638</v>
      </c>
      <c r="D130" s="334" t="s">
        <v>307</v>
      </c>
      <c r="E130" s="351" t="s">
        <v>303</v>
      </c>
      <c r="F130" s="376" t="s">
        <v>661</v>
      </c>
      <c r="G130" s="372" t="s">
        <v>662</v>
      </c>
      <c r="H130" s="372" t="s">
        <v>663</v>
      </c>
      <c r="I130" s="372" t="s">
        <v>664</v>
      </c>
      <c r="J130" s="372" t="s">
        <v>665</v>
      </c>
      <c r="K130" s="372" t="s">
        <v>666</v>
      </c>
      <c r="L130" s="372" t="s">
        <v>667</v>
      </c>
      <c r="M130" s="372" t="s">
        <v>668</v>
      </c>
      <c r="N130" s="372" t="s">
        <v>669</v>
      </c>
      <c r="O130" s="372" t="s">
        <v>670</v>
      </c>
      <c r="Q130" s="79" t="s">
        <v>425</v>
      </c>
      <c r="R130" s="37">
        <f>COUNTIF(R132:R136,1)+COUNTIF(R132:R136,2)</f>
        <v>0</v>
      </c>
      <c r="S130" s="37">
        <f aca="true" t="shared" si="104" ref="S130:AA130">COUNTIF(S132:S136,1)+COUNTIF(S132:S136,2)</f>
        <v>0</v>
      </c>
      <c r="T130" s="37">
        <f t="shared" si="104"/>
        <v>0</v>
      </c>
      <c r="U130" s="37">
        <f t="shared" si="104"/>
        <v>0</v>
      </c>
      <c r="V130" s="37">
        <f t="shared" si="104"/>
        <v>0</v>
      </c>
      <c r="W130" s="37">
        <f t="shared" si="104"/>
        <v>0</v>
      </c>
      <c r="X130" s="37">
        <f t="shared" si="104"/>
        <v>0</v>
      </c>
      <c r="Y130" s="37">
        <f t="shared" si="104"/>
        <v>0</v>
      </c>
      <c r="Z130" s="37">
        <f t="shared" si="104"/>
        <v>0</v>
      </c>
      <c r="AA130" s="37">
        <f t="shared" si="104"/>
        <v>0</v>
      </c>
    </row>
    <row r="131" spans="1:27" s="14" customFormat="1" ht="19.5" hidden="1" thickBot="1">
      <c r="A131" s="25"/>
      <c r="B131" s="334"/>
      <c r="C131" s="355"/>
      <c r="D131" s="334"/>
      <c r="E131" s="367"/>
      <c r="F131" s="377"/>
      <c r="G131" s="372"/>
      <c r="H131" s="372"/>
      <c r="I131" s="372"/>
      <c r="J131" s="372"/>
      <c r="K131" s="372"/>
      <c r="L131" s="372"/>
      <c r="M131" s="372"/>
      <c r="N131" s="372"/>
      <c r="O131" s="372"/>
      <c r="Q131" s="79" t="s">
        <v>426</v>
      </c>
      <c r="R131" s="37">
        <f>COUNTIF(R137,1)+COUNTIF(R137,2)</f>
        <v>0</v>
      </c>
      <c r="S131" s="37">
        <f aca="true" t="shared" si="105" ref="S131:AA131">COUNTIF(S137,1)+COUNTIF(S137,2)</f>
        <v>0</v>
      </c>
      <c r="T131" s="37">
        <f t="shared" si="105"/>
        <v>0</v>
      </c>
      <c r="U131" s="37">
        <f t="shared" si="105"/>
        <v>0</v>
      </c>
      <c r="V131" s="37">
        <f t="shared" si="105"/>
        <v>0</v>
      </c>
      <c r="W131" s="37">
        <f t="shared" si="105"/>
        <v>0</v>
      </c>
      <c r="X131" s="37">
        <f t="shared" si="105"/>
        <v>0</v>
      </c>
      <c r="Y131" s="37">
        <f t="shared" si="105"/>
        <v>0</v>
      </c>
      <c r="Z131" s="37">
        <f t="shared" si="105"/>
        <v>0</v>
      </c>
      <c r="AA131" s="37">
        <f t="shared" si="105"/>
        <v>0</v>
      </c>
    </row>
    <row r="132" spans="1:27" s="14" customFormat="1" ht="27" hidden="1">
      <c r="A132" s="25"/>
      <c r="B132" s="36" t="s">
        <v>671</v>
      </c>
      <c r="C132" s="239" t="s">
        <v>280</v>
      </c>
      <c r="D132" s="246" t="s">
        <v>364</v>
      </c>
      <c r="E132" s="247">
        <f>IF('1)旅客船入力シート'!G115="○",1,IF('1)旅客船入力シート'!G115="-",9,IF('1)旅客船入力シート'!G115="×",2,0)))</f>
        <v>0</v>
      </c>
      <c r="F132" s="245"/>
      <c r="G132" s="245"/>
      <c r="H132" s="245"/>
      <c r="I132" s="245"/>
      <c r="J132" s="245"/>
      <c r="K132" s="245"/>
      <c r="L132" s="245"/>
      <c r="M132" s="245"/>
      <c r="N132" s="245"/>
      <c r="O132" s="245"/>
      <c r="R132" s="245">
        <f aca="true" t="shared" si="106" ref="R132:AA136">IF(F132="○",$E132,"")</f>
      </c>
      <c r="S132" s="245">
        <f t="shared" si="106"/>
      </c>
      <c r="T132" s="245">
        <f t="shared" si="106"/>
      </c>
      <c r="U132" s="245">
        <f t="shared" si="106"/>
      </c>
      <c r="V132" s="245">
        <f t="shared" si="106"/>
      </c>
      <c r="W132" s="245">
        <f t="shared" si="106"/>
      </c>
      <c r="X132" s="245">
        <f t="shared" si="106"/>
      </c>
      <c r="Y132" s="245">
        <f t="shared" si="106"/>
      </c>
      <c r="Z132" s="245">
        <f t="shared" si="106"/>
      </c>
      <c r="AA132" s="245">
        <f t="shared" si="106"/>
      </c>
    </row>
    <row r="133" spans="1:27" s="14" customFormat="1" ht="18.75" hidden="1">
      <c r="A133" s="25"/>
      <c r="B133" s="369" t="s">
        <v>39</v>
      </c>
      <c r="C133" s="383" t="s">
        <v>313</v>
      </c>
      <c r="D133" s="16" t="s">
        <v>224</v>
      </c>
      <c r="E133" s="90">
        <f>IF($E$132&gt;1,0,IF('1)旅客船入力シート'!G116="○",1,IF('1)旅客船入力シート'!G116="-",9,IF('1)旅客船入力シート'!G116="×",2,0))))</f>
        <v>0</v>
      </c>
      <c r="F133" s="38" t="s">
        <v>117</v>
      </c>
      <c r="G133" s="38"/>
      <c r="H133" s="38" t="s">
        <v>117</v>
      </c>
      <c r="I133" s="38" t="s">
        <v>117</v>
      </c>
      <c r="J133" s="38" t="s">
        <v>225</v>
      </c>
      <c r="K133" s="38"/>
      <c r="L133" s="38"/>
      <c r="M133" s="38" t="s">
        <v>225</v>
      </c>
      <c r="N133" s="38"/>
      <c r="O133" s="38"/>
      <c r="R133" s="38">
        <f t="shared" si="106"/>
        <v>0</v>
      </c>
      <c r="S133" s="38">
        <f t="shared" si="106"/>
      </c>
      <c r="T133" s="38">
        <f t="shared" si="106"/>
        <v>0</v>
      </c>
      <c r="U133" s="38">
        <f t="shared" si="106"/>
        <v>0</v>
      </c>
      <c r="V133" s="38">
        <f t="shared" si="106"/>
        <v>0</v>
      </c>
      <c r="W133" s="38">
        <f t="shared" si="106"/>
      </c>
      <c r="X133" s="38">
        <f t="shared" si="106"/>
      </c>
      <c r="Y133" s="38">
        <f t="shared" si="106"/>
        <v>0</v>
      </c>
      <c r="Z133" s="38">
        <f t="shared" si="106"/>
      </c>
      <c r="AA133" s="38">
        <f t="shared" si="106"/>
      </c>
    </row>
    <row r="134" spans="1:27" s="14" customFormat="1" ht="18.75" hidden="1">
      <c r="A134" s="25"/>
      <c r="B134" s="385"/>
      <c r="C134" s="384"/>
      <c r="D134" s="27" t="s">
        <v>627</v>
      </c>
      <c r="E134" s="93">
        <f>IF($E$132&gt;1,0,IF('1)旅客船入力シート'!G117="○",1,IF('1)旅客船入力シート'!G117="-",9,IF('1)旅客船入力シート'!G117="×",2,0))))</f>
        <v>0</v>
      </c>
      <c r="F134" s="38"/>
      <c r="G134" s="38"/>
      <c r="H134" s="38"/>
      <c r="I134" s="38"/>
      <c r="J134" s="38" t="s">
        <v>686</v>
      </c>
      <c r="K134" s="38"/>
      <c r="L134" s="38"/>
      <c r="M134" s="38"/>
      <c r="N134" s="38"/>
      <c r="O134" s="38"/>
      <c r="R134" s="38">
        <f t="shared" si="106"/>
      </c>
      <c r="S134" s="38">
        <f t="shared" si="106"/>
      </c>
      <c r="T134" s="38">
        <f t="shared" si="106"/>
      </c>
      <c r="U134" s="38">
        <f t="shared" si="106"/>
      </c>
      <c r="V134" s="38">
        <f t="shared" si="106"/>
        <v>0</v>
      </c>
      <c r="W134" s="38">
        <f t="shared" si="106"/>
      </c>
      <c r="X134" s="38">
        <f t="shared" si="106"/>
      </c>
      <c r="Y134" s="38">
        <f t="shared" si="106"/>
      </c>
      <c r="Z134" s="38">
        <f t="shared" si="106"/>
      </c>
      <c r="AA134" s="38">
        <f t="shared" si="106"/>
      </c>
    </row>
    <row r="135" spans="1:27" s="14" customFormat="1" ht="27" hidden="1">
      <c r="A135" s="25"/>
      <c r="B135" s="26" t="s">
        <v>11</v>
      </c>
      <c r="C135" s="160" t="s">
        <v>310</v>
      </c>
      <c r="D135" s="16" t="s">
        <v>140</v>
      </c>
      <c r="E135" s="90">
        <f>IF($E$132&gt;1,0,IF('1)旅客船入力シート'!G118="○",1,IF('1)旅客船入力シート'!G118="-",9,IF('1)旅客船入力シート'!G118="×",2,0))))</f>
        <v>0</v>
      </c>
      <c r="F135" s="38" t="s">
        <v>225</v>
      </c>
      <c r="G135" s="38"/>
      <c r="H135" s="38"/>
      <c r="I135" s="38"/>
      <c r="J135" s="38" t="s">
        <v>225</v>
      </c>
      <c r="K135" s="38"/>
      <c r="L135" s="38"/>
      <c r="M135" s="38"/>
      <c r="N135" s="38"/>
      <c r="O135" s="38"/>
      <c r="R135" s="38">
        <f t="shared" si="106"/>
        <v>0</v>
      </c>
      <c r="S135" s="38">
        <f t="shared" si="106"/>
      </c>
      <c r="T135" s="38">
        <f t="shared" si="106"/>
      </c>
      <c r="U135" s="38">
        <f t="shared" si="106"/>
      </c>
      <c r="V135" s="38">
        <f t="shared" si="106"/>
        <v>0</v>
      </c>
      <c r="W135" s="38">
        <f t="shared" si="106"/>
      </c>
      <c r="X135" s="38">
        <f t="shared" si="106"/>
      </c>
      <c r="Y135" s="38">
        <f t="shared" si="106"/>
      </c>
      <c r="Z135" s="38">
        <f t="shared" si="106"/>
      </c>
      <c r="AA135" s="38">
        <f t="shared" si="106"/>
      </c>
    </row>
    <row r="136" spans="1:27" s="14" customFormat="1" ht="27" hidden="1">
      <c r="A136" s="25"/>
      <c r="B136" s="26" t="s">
        <v>40</v>
      </c>
      <c r="C136" s="161" t="s">
        <v>295</v>
      </c>
      <c r="D136" s="16" t="s">
        <v>131</v>
      </c>
      <c r="E136" s="90">
        <f>IF($E$132&gt;1,0,IF('1)旅客船入力シート'!G119="○",1,IF('1)旅客船入力シート'!G119="-",9,IF('1)旅客船入力シート'!G119="×",2,0))))</f>
        <v>0</v>
      </c>
      <c r="F136" s="38"/>
      <c r="G136" s="38"/>
      <c r="H136" s="38"/>
      <c r="I136" s="38"/>
      <c r="J136" s="38" t="s">
        <v>225</v>
      </c>
      <c r="K136" s="38"/>
      <c r="L136" s="38"/>
      <c r="M136" s="38"/>
      <c r="N136" s="38"/>
      <c r="O136" s="38"/>
      <c r="R136" s="38">
        <f t="shared" si="106"/>
      </c>
      <c r="S136" s="38">
        <f t="shared" si="106"/>
      </c>
      <c r="T136" s="38">
        <f t="shared" si="106"/>
      </c>
      <c r="U136" s="38">
        <f t="shared" si="106"/>
      </c>
      <c r="V136" s="38">
        <f t="shared" si="106"/>
        <v>0</v>
      </c>
      <c r="W136" s="38">
        <f t="shared" si="106"/>
      </c>
      <c r="X136" s="38">
        <f t="shared" si="106"/>
      </c>
      <c r="Y136" s="38">
        <f t="shared" si="106"/>
      </c>
      <c r="Z136" s="38">
        <f t="shared" si="106"/>
      </c>
      <c r="AA136" s="38">
        <f t="shared" si="106"/>
      </c>
    </row>
    <row r="137" spans="1:27" s="14" customFormat="1" ht="27.75" hidden="1" thickBot="1">
      <c r="A137" s="25"/>
      <c r="B137" s="345" t="s">
        <v>12</v>
      </c>
      <c r="C137" s="201" t="s">
        <v>292</v>
      </c>
      <c r="D137" s="215" t="s">
        <v>242</v>
      </c>
      <c r="E137" s="216">
        <f>IF($E$132&gt;1,0,IF('1)旅客船入力シート'!G120="○",1,IF('1)旅客船入力シート'!G120="-",9,IF('1)旅客船入力シート'!G120="×",2,0))))</f>
        <v>0</v>
      </c>
      <c r="F137" s="263" t="s">
        <v>8</v>
      </c>
      <c r="G137" s="263"/>
      <c r="H137" s="263" t="s">
        <v>8</v>
      </c>
      <c r="I137" s="263" t="s">
        <v>8</v>
      </c>
      <c r="J137" s="263" t="s">
        <v>8</v>
      </c>
      <c r="K137" s="263"/>
      <c r="L137" s="263"/>
      <c r="M137" s="263" t="s">
        <v>8</v>
      </c>
      <c r="N137" s="263"/>
      <c r="O137" s="263"/>
      <c r="R137" s="263">
        <f aca="true" t="shared" si="107" ref="R137:AA137">IF(F137="◇",$E137,"")</f>
        <v>0</v>
      </c>
      <c r="S137" s="263">
        <f t="shared" si="107"/>
      </c>
      <c r="T137" s="263">
        <f t="shared" si="107"/>
        <v>0</v>
      </c>
      <c r="U137" s="263">
        <f t="shared" si="107"/>
        <v>0</v>
      </c>
      <c r="V137" s="263">
        <f t="shared" si="107"/>
        <v>0</v>
      </c>
      <c r="W137" s="263">
        <f t="shared" si="107"/>
      </c>
      <c r="X137" s="263">
        <f t="shared" si="107"/>
      </c>
      <c r="Y137" s="263">
        <f t="shared" si="107"/>
        <v>0</v>
      </c>
      <c r="Z137" s="263">
        <f t="shared" si="107"/>
      </c>
      <c r="AA137" s="263">
        <f t="shared" si="107"/>
      </c>
    </row>
    <row r="138" spans="1:27" s="21" customFormat="1" ht="18.75" hidden="1">
      <c r="A138" s="25"/>
      <c r="B138" s="29"/>
      <c r="C138" s="283"/>
      <c r="D138" s="28"/>
      <c r="E138" s="149"/>
      <c r="F138" s="284"/>
      <c r="G138" s="284"/>
      <c r="H138" s="284"/>
      <c r="I138" s="284"/>
      <c r="J138" s="284"/>
      <c r="K138" s="284"/>
      <c r="L138" s="284"/>
      <c r="M138" s="284"/>
      <c r="N138" s="284"/>
      <c r="O138" s="284"/>
      <c r="Q138" s="77" t="s">
        <v>429</v>
      </c>
      <c r="R138" s="287">
        <f>COUNTIF(R132:R136,1)</f>
        <v>0</v>
      </c>
      <c r="S138" s="287">
        <f aca="true" t="shared" si="108" ref="S138:AA138">COUNTIF(S132:S136,1)</f>
        <v>0</v>
      </c>
      <c r="T138" s="287">
        <f t="shared" si="108"/>
        <v>0</v>
      </c>
      <c r="U138" s="287">
        <f t="shared" si="108"/>
        <v>0</v>
      </c>
      <c r="V138" s="287">
        <f t="shared" si="108"/>
        <v>0</v>
      </c>
      <c r="W138" s="287">
        <f t="shared" si="108"/>
        <v>0</v>
      </c>
      <c r="X138" s="287">
        <f t="shared" si="108"/>
        <v>0</v>
      </c>
      <c r="Y138" s="287">
        <f t="shared" si="108"/>
        <v>0</v>
      </c>
      <c r="Z138" s="287">
        <f t="shared" si="108"/>
        <v>0</v>
      </c>
      <c r="AA138" s="287">
        <f t="shared" si="108"/>
        <v>0</v>
      </c>
    </row>
    <row r="139" spans="1:27" s="21" customFormat="1" ht="18.75" hidden="1">
      <c r="A139" s="25"/>
      <c r="B139" s="29"/>
      <c r="C139" s="283"/>
      <c r="D139" s="28"/>
      <c r="E139" s="149"/>
      <c r="F139" s="284"/>
      <c r="G139" s="284"/>
      <c r="H139" s="284"/>
      <c r="I139" s="284"/>
      <c r="J139" s="284"/>
      <c r="K139" s="284"/>
      <c r="L139" s="284"/>
      <c r="M139" s="284"/>
      <c r="N139" s="284"/>
      <c r="O139" s="284"/>
      <c r="Q139" s="77" t="s">
        <v>427</v>
      </c>
      <c r="R139" s="287">
        <f>COUNTIF(R132:R136,2)</f>
        <v>0</v>
      </c>
      <c r="S139" s="287">
        <f aca="true" t="shared" si="109" ref="S139:AA139">COUNTIF(S132:S136,2)</f>
        <v>0</v>
      </c>
      <c r="T139" s="287">
        <f t="shared" si="109"/>
        <v>0</v>
      </c>
      <c r="U139" s="287">
        <f t="shared" si="109"/>
        <v>0</v>
      </c>
      <c r="V139" s="287">
        <f t="shared" si="109"/>
        <v>0</v>
      </c>
      <c r="W139" s="287">
        <f t="shared" si="109"/>
        <v>0</v>
      </c>
      <c r="X139" s="287">
        <f t="shared" si="109"/>
        <v>0</v>
      </c>
      <c r="Y139" s="287">
        <f t="shared" si="109"/>
        <v>0</v>
      </c>
      <c r="Z139" s="287">
        <f t="shared" si="109"/>
        <v>0</v>
      </c>
      <c r="AA139" s="287">
        <f t="shared" si="109"/>
        <v>0</v>
      </c>
    </row>
    <row r="140" spans="1:27" s="21" customFormat="1" ht="18.75" hidden="1">
      <c r="A140" s="25"/>
      <c r="B140" s="29"/>
      <c r="C140" s="283"/>
      <c r="D140" s="28"/>
      <c r="E140" s="149"/>
      <c r="F140" s="284"/>
      <c r="G140" s="284"/>
      <c r="H140" s="284"/>
      <c r="I140" s="284"/>
      <c r="J140" s="284"/>
      <c r="K140" s="284"/>
      <c r="L140" s="284"/>
      <c r="M140" s="284"/>
      <c r="N140" s="284"/>
      <c r="O140" s="284"/>
      <c r="Q140" s="78" t="s">
        <v>428</v>
      </c>
      <c r="R140" s="288">
        <f>COUNTIF(R137,1)</f>
        <v>0</v>
      </c>
      <c r="S140" s="288">
        <f aca="true" t="shared" si="110" ref="S140:AA140">COUNTIF(S137,1)</f>
        <v>0</v>
      </c>
      <c r="T140" s="288">
        <f t="shared" si="110"/>
        <v>0</v>
      </c>
      <c r="U140" s="288">
        <f t="shared" si="110"/>
        <v>0</v>
      </c>
      <c r="V140" s="288">
        <f t="shared" si="110"/>
        <v>0</v>
      </c>
      <c r="W140" s="288">
        <f t="shared" si="110"/>
        <v>0</v>
      </c>
      <c r="X140" s="288">
        <f t="shared" si="110"/>
        <v>0</v>
      </c>
      <c r="Y140" s="288">
        <f t="shared" si="110"/>
        <v>0</v>
      </c>
      <c r="Z140" s="288">
        <f t="shared" si="110"/>
        <v>0</v>
      </c>
      <c r="AA140" s="288">
        <f t="shared" si="110"/>
        <v>0</v>
      </c>
    </row>
    <row r="141" spans="1:27" s="21" customFormat="1" ht="18.75" hidden="1">
      <c r="A141" s="25"/>
      <c r="B141" s="108"/>
      <c r="C141" s="6"/>
      <c r="D141" s="28"/>
      <c r="E141" s="65"/>
      <c r="F141" s="39"/>
      <c r="G141" s="39"/>
      <c r="H141" s="39"/>
      <c r="I141" s="39"/>
      <c r="J141" s="39"/>
      <c r="K141" s="39"/>
      <c r="L141" s="39"/>
      <c r="M141" s="39"/>
      <c r="N141" s="39"/>
      <c r="O141" s="39"/>
      <c r="R141" s="39"/>
      <c r="S141" s="39"/>
      <c r="T141" s="39"/>
      <c r="U141" s="39"/>
      <c r="V141" s="39"/>
      <c r="W141" s="39"/>
      <c r="X141" s="39"/>
      <c r="Y141" s="39"/>
      <c r="Z141" s="39"/>
      <c r="AA141" s="39"/>
    </row>
    <row r="142" spans="1:5" ht="18.75" hidden="1">
      <c r="A142" s="115"/>
      <c r="B142" s="104" t="s">
        <v>182</v>
      </c>
      <c r="C142" s="3"/>
      <c r="D142" s="2"/>
      <c r="E142" s="35"/>
    </row>
    <row r="143" spans="1:27" s="14" customFormat="1" ht="18.75" hidden="1">
      <c r="A143" s="25"/>
      <c r="B143" s="394" t="s">
        <v>37</v>
      </c>
      <c r="C143" s="354" t="s">
        <v>638</v>
      </c>
      <c r="D143" s="334" t="s">
        <v>307</v>
      </c>
      <c r="E143" s="351" t="s">
        <v>303</v>
      </c>
      <c r="F143" s="376" t="s">
        <v>661</v>
      </c>
      <c r="G143" s="372" t="s">
        <v>662</v>
      </c>
      <c r="H143" s="372" t="s">
        <v>663</v>
      </c>
      <c r="I143" s="372" t="s">
        <v>664</v>
      </c>
      <c r="J143" s="372" t="s">
        <v>665</v>
      </c>
      <c r="K143" s="372" t="s">
        <v>666</v>
      </c>
      <c r="L143" s="372" t="s">
        <v>667</v>
      </c>
      <c r="M143" s="372" t="s">
        <v>668</v>
      </c>
      <c r="N143" s="372" t="s">
        <v>669</v>
      </c>
      <c r="O143" s="372" t="s">
        <v>670</v>
      </c>
      <c r="Q143" s="79" t="s">
        <v>425</v>
      </c>
      <c r="R143" s="37">
        <f>COUNTIF(R145:R153,1)+COUNTIF(R145:R153,2)</f>
        <v>0</v>
      </c>
      <c r="S143" s="37">
        <f>COUNTIF(S145:S153,1)+COUNTIF(S145:S153,2)</f>
        <v>0</v>
      </c>
      <c r="T143" s="37">
        <f>COUNTIF(T145:T153,1)+COUNTIF(T145:T153,2)</f>
        <v>0</v>
      </c>
      <c r="U143" s="37">
        <f>COUNTIF(U145:U153,1)+COUNTIF(U145:U153,2)</f>
        <v>0</v>
      </c>
      <c r="V143" s="37">
        <f>COUNTIF(V145:V149,1)+COUNTIF(V145:V149,2)</f>
        <v>0</v>
      </c>
      <c r="W143" s="37">
        <f>COUNTIF(W145:W153,1)+COUNTIF(W145:W153,2)</f>
        <v>0</v>
      </c>
      <c r="X143" s="37">
        <f>COUNTIF(X145:X153,1)+COUNTIF(X145:X153,2)</f>
        <v>0</v>
      </c>
      <c r="Y143" s="37">
        <f>COUNTIF(Y145:Y153,1)+COUNTIF(Y145:Y153,2)</f>
        <v>0</v>
      </c>
      <c r="Z143" s="37">
        <f>COUNTIF(Z145:Z153,1)+COUNTIF(Z145:Z153,2)</f>
        <v>0</v>
      </c>
      <c r="AA143" s="37">
        <f>COUNTIF(AA145:AA153,1)+COUNTIF(AA145:AA153,2)</f>
        <v>0</v>
      </c>
    </row>
    <row r="144" spans="1:27" s="14" customFormat="1" ht="19.5" hidden="1" thickBot="1">
      <c r="A144" s="25"/>
      <c r="B144" s="334"/>
      <c r="C144" s="355"/>
      <c r="D144" s="334"/>
      <c r="E144" s="367"/>
      <c r="F144" s="377"/>
      <c r="G144" s="372"/>
      <c r="H144" s="372"/>
      <c r="I144" s="372"/>
      <c r="J144" s="372"/>
      <c r="K144" s="372"/>
      <c r="L144" s="372"/>
      <c r="M144" s="372"/>
      <c r="N144" s="372"/>
      <c r="O144" s="372"/>
      <c r="Q144" s="79" t="s">
        <v>426</v>
      </c>
      <c r="R144" s="37">
        <f>COUNTIF(R154:R156,1)+COUNTIF(R154:R156,2)</f>
        <v>0</v>
      </c>
      <c r="S144" s="37">
        <f aca="true" t="shared" si="111" ref="S144:AA144">COUNTIF(S154:S156,1)+COUNTIF(S154:S156,2)</f>
        <v>0</v>
      </c>
      <c r="T144" s="37">
        <f t="shared" si="111"/>
        <v>0</v>
      </c>
      <c r="U144" s="37">
        <f t="shared" si="111"/>
        <v>0</v>
      </c>
      <c r="V144" s="37">
        <f>COUNTIF(V154:V155,1)+COUNTIF(V154:V155,2)</f>
        <v>0</v>
      </c>
      <c r="W144" s="37">
        <f t="shared" si="111"/>
        <v>0</v>
      </c>
      <c r="X144" s="37">
        <f t="shared" si="111"/>
        <v>0</v>
      </c>
      <c r="Y144" s="37">
        <f t="shared" si="111"/>
        <v>0</v>
      </c>
      <c r="Z144" s="37">
        <f t="shared" si="111"/>
        <v>0</v>
      </c>
      <c r="AA144" s="37">
        <f t="shared" si="111"/>
        <v>0</v>
      </c>
    </row>
    <row r="145" spans="1:27" s="14" customFormat="1" ht="27" hidden="1">
      <c r="A145" s="25"/>
      <c r="B145" s="36" t="s">
        <v>671</v>
      </c>
      <c r="C145" s="239" t="s">
        <v>280</v>
      </c>
      <c r="D145" s="253" t="s">
        <v>151</v>
      </c>
      <c r="E145" s="247">
        <f>IF('1)旅客船入力シート'!G125="○",1,IF('1)旅客船入力シート'!G125="-",1,IF('1)旅客船入力シート'!G125="×",2,0)))</f>
        <v>0</v>
      </c>
      <c r="F145" s="245" t="s">
        <v>41</v>
      </c>
      <c r="G145" s="245" t="s">
        <v>41</v>
      </c>
      <c r="H145" s="245" t="s">
        <v>41</v>
      </c>
      <c r="I145" s="245" t="s">
        <v>41</v>
      </c>
      <c r="J145" s="245"/>
      <c r="K145" s="245"/>
      <c r="L145" s="245"/>
      <c r="M145" s="245" t="s">
        <v>41</v>
      </c>
      <c r="N145" s="245" t="s">
        <v>41</v>
      </c>
      <c r="O145" s="245"/>
      <c r="R145" s="245">
        <f aca="true" t="shared" si="112" ref="R145:R153">IF(F145="○",$E145,"")</f>
        <v>0</v>
      </c>
      <c r="S145" s="245">
        <f aca="true" t="shared" si="113" ref="S145:S153">IF(G145="○",$E145,"")</f>
        <v>0</v>
      </c>
      <c r="T145" s="245">
        <f aca="true" t="shared" si="114" ref="T145:T153">IF(H145="○",$E145,"")</f>
        <v>0</v>
      </c>
      <c r="U145" s="245">
        <f aca="true" t="shared" si="115" ref="U145:U153">IF(I145="○",$E145,"")</f>
        <v>0</v>
      </c>
      <c r="V145" s="245">
        <f aca="true" t="shared" si="116" ref="V145:V153">IF(J145="○",$E145,"")</f>
      </c>
      <c r="W145" s="245">
        <f aca="true" t="shared" si="117" ref="W145:W153">IF(K145="○",$E145,"")</f>
      </c>
      <c r="X145" s="245">
        <f aca="true" t="shared" si="118" ref="X145:X153">IF(L145="○",$E145,"")</f>
      </c>
      <c r="Y145" s="245">
        <f aca="true" t="shared" si="119" ref="Y145:Y153">IF(M145="○",$E145,"")</f>
        <v>0</v>
      </c>
      <c r="Z145" s="245">
        <f aca="true" t="shared" si="120" ref="Z145:Z153">IF(N145="○",$E145,"")</f>
        <v>0</v>
      </c>
      <c r="AA145" s="245">
        <f aca="true" t="shared" si="121" ref="AA145:AA153">IF(O145="○",$E145,"")</f>
      </c>
    </row>
    <row r="146" spans="1:27" s="14" customFormat="1" ht="18.75" hidden="1">
      <c r="A146" s="25"/>
      <c r="B146" s="36" t="s">
        <v>42</v>
      </c>
      <c r="C146" s="160" t="s">
        <v>311</v>
      </c>
      <c r="D146" s="16" t="s">
        <v>243</v>
      </c>
      <c r="E146" s="90">
        <f>IF($E$145&gt;1,0,IF('1)旅客船入力シート'!G126="○",1,IF('1)旅客船入力シート'!G126="-",9,IF('1)旅客船入力シート'!G126="×",2,0))))</f>
        <v>0</v>
      </c>
      <c r="F146" s="38"/>
      <c r="G146" s="38" t="s">
        <v>225</v>
      </c>
      <c r="H146" s="38" t="s">
        <v>225</v>
      </c>
      <c r="I146" s="38"/>
      <c r="J146" s="38"/>
      <c r="K146" s="38"/>
      <c r="L146" s="38"/>
      <c r="M146" s="38"/>
      <c r="N146" s="38"/>
      <c r="O146" s="38"/>
      <c r="R146" s="38">
        <f t="shared" si="112"/>
      </c>
      <c r="S146" s="38">
        <f t="shared" si="113"/>
        <v>0</v>
      </c>
      <c r="T146" s="38">
        <f t="shared" si="114"/>
        <v>0</v>
      </c>
      <c r="U146" s="38">
        <f t="shared" si="115"/>
      </c>
      <c r="V146" s="38">
        <f t="shared" si="116"/>
      </c>
      <c r="W146" s="38">
        <f t="shared" si="117"/>
      </c>
      <c r="X146" s="38">
        <f t="shared" si="118"/>
      </c>
      <c r="Y146" s="38">
        <f t="shared" si="119"/>
      </c>
      <c r="Z146" s="38">
        <f t="shared" si="120"/>
      </c>
      <c r="AA146" s="38">
        <f t="shared" si="121"/>
      </c>
    </row>
    <row r="147" spans="1:27" s="14" customFormat="1" ht="27" hidden="1">
      <c r="A147" s="25"/>
      <c r="B147" s="36" t="s">
        <v>221</v>
      </c>
      <c r="C147" s="160" t="s">
        <v>312</v>
      </c>
      <c r="D147" s="174" t="s">
        <v>507</v>
      </c>
      <c r="E147" s="93">
        <f>IF($E$145&gt;1,0,IF('1)旅客船入力シート'!G127="○",1,IF('1)旅客船入力シート'!G127="-",9,IF('1)旅客船入力シート'!G127="×",2,0))))</f>
        <v>0</v>
      </c>
      <c r="F147" s="40"/>
      <c r="G147" s="40" t="s">
        <v>43</v>
      </c>
      <c r="H147" s="40"/>
      <c r="I147" s="40"/>
      <c r="J147" s="40"/>
      <c r="K147" s="40"/>
      <c r="L147" s="40"/>
      <c r="M147" s="40"/>
      <c r="N147" s="40"/>
      <c r="O147" s="40"/>
      <c r="R147" s="38">
        <f t="shared" si="112"/>
      </c>
      <c r="S147" s="38">
        <f t="shared" si="113"/>
        <v>0</v>
      </c>
      <c r="T147" s="38">
        <f t="shared" si="114"/>
      </c>
      <c r="U147" s="38">
        <f t="shared" si="115"/>
      </c>
      <c r="V147" s="38">
        <f t="shared" si="116"/>
      </c>
      <c r="W147" s="38">
        <f t="shared" si="117"/>
      </c>
      <c r="X147" s="38">
        <f t="shared" si="118"/>
      </c>
      <c r="Y147" s="38">
        <f t="shared" si="119"/>
      </c>
      <c r="Z147" s="38">
        <f t="shared" si="120"/>
      </c>
      <c r="AA147" s="38">
        <f t="shared" si="121"/>
      </c>
    </row>
    <row r="148" spans="1:27" s="14" customFormat="1" ht="18.75" hidden="1">
      <c r="A148" s="25"/>
      <c r="B148" s="26" t="s">
        <v>46</v>
      </c>
      <c r="C148" s="160" t="s">
        <v>314</v>
      </c>
      <c r="D148" s="27" t="s">
        <v>640</v>
      </c>
      <c r="E148" s="93">
        <f>IF($E$145&gt;1,0,IF('1)旅客船入力シート'!G131="○",1,IF('1)旅客船入力シート'!G131="-",9,IF('1)旅客船入力シート'!G131="×",2,0))))</f>
        <v>0</v>
      </c>
      <c r="F148" s="38"/>
      <c r="G148" s="38" t="s">
        <v>20</v>
      </c>
      <c r="H148" s="38"/>
      <c r="I148" s="38"/>
      <c r="J148" s="40"/>
      <c r="K148" s="38"/>
      <c r="L148" s="38"/>
      <c r="M148" s="38"/>
      <c r="N148" s="38"/>
      <c r="O148" s="38"/>
      <c r="R148" s="38">
        <f aca="true" t="shared" si="122" ref="R148:AA148">IF(F148="○",$E148,"")</f>
      </c>
      <c r="S148" s="38">
        <f t="shared" si="122"/>
        <v>0</v>
      </c>
      <c r="T148" s="38">
        <f t="shared" si="122"/>
      </c>
      <c r="U148" s="38">
        <f t="shared" si="122"/>
      </c>
      <c r="V148" s="38">
        <f t="shared" si="122"/>
      </c>
      <c r="W148" s="38">
        <f t="shared" si="122"/>
      </c>
      <c r="X148" s="38">
        <f t="shared" si="122"/>
      </c>
      <c r="Y148" s="38">
        <f t="shared" si="122"/>
      </c>
      <c r="Z148" s="38">
        <f t="shared" si="122"/>
      </c>
      <c r="AA148" s="38">
        <f t="shared" si="122"/>
      </c>
    </row>
    <row r="149" spans="1:27" s="14" customFormat="1" ht="18.75" hidden="1">
      <c r="A149" s="25"/>
      <c r="B149" s="36" t="s">
        <v>298</v>
      </c>
      <c r="C149" s="159" t="s">
        <v>315</v>
      </c>
      <c r="D149" s="174" t="s">
        <v>508</v>
      </c>
      <c r="E149" s="93">
        <f>IF($E$145&gt;1,0,IF('1)旅客船入力シート'!G128="○",1,IF('1)旅客船入力シート'!G128="-",9,IF('1)旅客船入力シート'!G128="×",2,0))))</f>
        <v>0</v>
      </c>
      <c r="F149" s="40"/>
      <c r="G149" s="40" t="s">
        <v>44</v>
      </c>
      <c r="H149" s="40"/>
      <c r="I149" s="40"/>
      <c r="J149" s="179"/>
      <c r="K149" s="40"/>
      <c r="L149" s="40"/>
      <c r="M149" s="40"/>
      <c r="N149" s="40"/>
      <c r="O149" s="40"/>
      <c r="R149" s="38">
        <f t="shared" si="112"/>
      </c>
      <c r="S149" s="38">
        <f t="shared" si="113"/>
        <v>0</v>
      </c>
      <c r="T149" s="38">
        <f t="shared" si="114"/>
      </c>
      <c r="U149" s="38">
        <f t="shared" si="115"/>
      </c>
      <c r="V149" s="38">
        <f t="shared" si="116"/>
      </c>
      <c r="W149" s="38">
        <f t="shared" si="117"/>
      </c>
      <c r="X149" s="38">
        <f t="shared" si="118"/>
      </c>
      <c r="Y149" s="38">
        <f t="shared" si="119"/>
      </c>
      <c r="Z149" s="38">
        <f t="shared" si="120"/>
      </c>
      <c r="AA149" s="38">
        <f t="shared" si="121"/>
      </c>
    </row>
    <row r="150" spans="1:27" s="14" customFormat="1" ht="18.75" hidden="1">
      <c r="A150" s="25"/>
      <c r="B150" s="36" t="s">
        <v>299</v>
      </c>
      <c r="C150" s="160" t="s">
        <v>313</v>
      </c>
      <c r="D150" s="27" t="s">
        <v>270</v>
      </c>
      <c r="E150" s="93">
        <f>IF($E$145&gt;1,0,IF('1)旅客船入力シート'!G129="○",1,IF('1)旅客船入力シート'!G129="-",9,IF('1)旅客船入力シート'!G129="×",2,0))))</f>
        <v>0</v>
      </c>
      <c r="F150" s="38" t="s">
        <v>22</v>
      </c>
      <c r="G150" s="38"/>
      <c r="H150" s="38" t="s">
        <v>22</v>
      </c>
      <c r="I150" s="38" t="s">
        <v>22</v>
      </c>
      <c r="J150" s="119" t="s">
        <v>22</v>
      </c>
      <c r="K150" s="38"/>
      <c r="L150" s="38"/>
      <c r="M150" s="38" t="s">
        <v>22</v>
      </c>
      <c r="N150" s="38"/>
      <c r="O150" s="38"/>
      <c r="R150" s="38">
        <f t="shared" si="112"/>
        <v>0</v>
      </c>
      <c r="S150" s="38">
        <f t="shared" si="113"/>
      </c>
      <c r="T150" s="38">
        <f t="shared" si="114"/>
        <v>0</v>
      </c>
      <c r="U150" s="38">
        <f t="shared" si="115"/>
        <v>0</v>
      </c>
      <c r="V150" s="119">
        <f t="shared" si="116"/>
        <v>0</v>
      </c>
      <c r="W150" s="38">
        <f t="shared" si="117"/>
      </c>
      <c r="X150" s="38">
        <f t="shared" si="118"/>
      </c>
      <c r="Y150" s="38">
        <f t="shared" si="119"/>
        <v>0</v>
      </c>
      <c r="Z150" s="38">
        <f t="shared" si="120"/>
      </c>
      <c r="AA150" s="38">
        <f t="shared" si="121"/>
      </c>
    </row>
    <row r="151" spans="1:27" s="14" customFormat="1" ht="27" hidden="1">
      <c r="A151" s="25"/>
      <c r="B151" s="26" t="s">
        <v>45</v>
      </c>
      <c r="C151" s="159" t="s">
        <v>300</v>
      </c>
      <c r="D151" s="27" t="s">
        <v>133</v>
      </c>
      <c r="E151" s="93">
        <f>IF($E$145&gt;1,0,IF('1)旅客船入力シート'!G130="○",1,IF('1)旅客船入力シート'!G130="-",9,IF('1)旅客船入力シート'!G130="×",2,0))))</f>
        <v>0</v>
      </c>
      <c r="F151" s="38"/>
      <c r="G151" s="38" t="s">
        <v>2</v>
      </c>
      <c r="H151" s="38"/>
      <c r="I151" s="38"/>
      <c r="J151" s="119" t="s">
        <v>2</v>
      </c>
      <c r="K151" s="38"/>
      <c r="L151" s="38"/>
      <c r="M151" s="38"/>
      <c r="N151" s="38"/>
      <c r="O151" s="38"/>
      <c r="R151" s="38">
        <f t="shared" si="112"/>
      </c>
      <c r="S151" s="38">
        <f t="shared" si="113"/>
        <v>0</v>
      </c>
      <c r="T151" s="38">
        <f t="shared" si="114"/>
      </c>
      <c r="U151" s="38">
        <f t="shared" si="115"/>
      </c>
      <c r="V151" s="119">
        <f t="shared" si="116"/>
        <v>0</v>
      </c>
      <c r="W151" s="38">
        <f t="shared" si="117"/>
      </c>
      <c r="X151" s="38">
        <f t="shared" si="118"/>
      </c>
      <c r="Y151" s="38">
        <f t="shared" si="119"/>
      </c>
      <c r="Z151" s="38">
        <f t="shared" si="120"/>
      </c>
      <c r="AA151" s="38">
        <f t="shared" si="121"/>
      </c>
    </row>
    <row r="152" spans="1:27" s="14" customFormat="1" ht="27" hidden="1">
      <c r="A152" s="25"/>
      <c r="B152" s="26" t="s">
        <v>47</v>
      </c>
      <c r="C152" s="160" t="s">
        <v>316</v>
      </c>
      <c r="D152" s="27" t="s">
        <v>132</v>
      </c>
      <c r="E152" s="93">
        <f>IF($E$145&gt;1,0,IF('1)旅客船入力シート'!G132="○",1,IF('1)旅客船入力シート'!G132="-",9,IF('1)旅客船入力シート'!G132="×",2,0))))</f>
        <v>0</v>
      </c>
      <c r="F152" s="38"/>
      <c r="G152" s="38"/>
      <c r="H152" s="38"/>
      <c r="I152" s="38"/>
      <c r="J152" s="119" t="s">
        <v>25</v>
      </c>
      <c r="K152" s="38"/>
      <c r="L152" s="38"/>
      <c r="M152" s="38"/>
      <c r="N152" s="38"/>
      <c r="O152" s="38"/>
      <c r="R152" s="38">
        <f t="shared" si="112"/>
      </c>
      <c r="S152" s="38">
        <f t="shared" si="113"/>
      </c>
      <c r="T152" s="38">
        <f t="shared" si="114"/>
      </c>
      <c r="U152" s="38">
        <f t="shared" si="115"/>
      </c>
      <c r="V152" s="119">
        <f t="shared" si="116"/>
        <v>0</v>
      </c>
      <c r="W152" s="38">
        <f t="shared" si="117"/>
      </c>
      <c r="X152" s="38">
        <f t="shared" si="118"/>
      </c>
      <c r="Y152" s="38">
        <f t="shared" si="119"/>
      </c>
      <c r="Z152" s="38">
        <f t="shared" si="120"/>
      </c>
      <c r="AA152" s="38">
        <f t="shared" si="121"/>
      </c>
    </row>
    <row r="153" spans="1:27" s="14" customFormat="1" ht="27" hidden="1">
      <c r="A153" s="25"/>
      <c r="B153" s="26" t="s">
        <v>48</v>
      </c>
      <c r="C153" s="161" t="s">
        <v>295</v>
      </c>
      <c r="D153" s="27" t="s">
        <v>271</v>
      </c>
      <c r="E153" s="93">
        <f>IF($E$145&gt;1,0,IF('1)旅客船入力シート'!G133="○",1,IF('1)旅客船入力シート'!G133="-",9,IF('1)旅客船入力シート'!G133="×",2,0))))</f>
        <v>0</v>
      </c>
      <c r="F153" s="38"/>
      <c r="G153" s="38"/>
      <c r="H153" s="38"/>
      <c r="I153" s="38"/>
      <c r="J153" s="119" t="s">
        <v>225</v>
      </c>
      <c r="K153" s="38"/>
      <c r="L153" s="38"/>
      <c r="M153" s="38"/>
      <c r="N153" s="38"/>
      <c r="O153" s="38"/>
      <c r="R153" s="38">
        <f t="shared" si="112"/>
      </c>
      <c r="S153" s="38">
        <f t="shared" si="113"/>
      </c>
      <c r="T153" s="38">
        <f t="shared" si="114"/>
      </c>
      <c r="U153" s="38">
        <f t="shared" si="115"/>
      </c>
      <c r="V153" s="119">
        <f t="shared" si="116"/>
        <v>0</v>
      </c>
      <c r="W153" s="38">
        <f t="shared" si="117"/>
      </c>
      <c r="X153" s="38">
        <f t="shared" si="118"/>
      </c>
      <c r="Y153" s="38">
        <f t="shared" si="119"/>
      </c>
      <c r="Z153" s="38">
        <f t="shared" si="120"/>
      </c>
      <c r="AA153" s="38">
        <f t="shared" si="121"/>
      </c>
    </row>
    <row r="154" spans="1:27" s="14" customFormat="1" ht="18.75" hidden="1">
      <c r="A154" s="25"/>
      <c r="B154" s="89" t="s">
        <v>49</v>
      </c>
      <c r="C154" s="264" t="s">
        <v>50</v>
      </c>
      <c r="D154" s="215" t="s">
        <v>244</v>
      </c>
      <c r="E154" s="219">
        <f>IF($E$145&gt;1,0,IF('1)旅客船入力シート'!G135="○",1,IF('1)旅客船入力シート'!G135="-",9,IF('1)旅客船入力シート'!G135="×",2,0))))</f>
        <v>0</v>
      </c>
      <c r="F154" s="263"/>
      <c r="G154" s="263" t="s">
        <v>28</v>
      </c>
      <c r="H154" s="263" t="s">
        <v>28</v>
      </c>
      <c r="I154" s="263"/>
      <c r="J154" s="263"/>
      <c r="K154" s="263"/>
      <c r="L154" s="263"/>
      <c r="M154" s="263"/>
      <c r="N154" s="263"/>
      <c r="O154" s="263"/>
      <c r="R154" s="263">
        <f aca="true" t="shared" si="123" ref="R154:AA156">IF(F154="◇",$E154,"")</f>
      </c>
      <c r="S154" s="263">
        <f t="shared" si="123"/>
        <v>0</v>
      </c>
      <c r="T154" s="263">
        <f t="shared" si="123"/>
        <v>0</v>
      </c>
      <c r="U154" s="263">
        <f t="shared" si="123"/>
      </c>
      <c r="V154" s="263">
        <f t="shared" si="123"/>
      </c>
      <c r="W154" s="263">
        <f t="shared" si="123"/>
      </c>
      <c r="X154" s="263">
        <f t="shared" si="123"/>
      </c>
      <c r="Y154" s="263">
        <f t="shared" si="123"/>
      </c>
      <c r="Z154" s="263">
        <f t="shared" si="123"/>
      </c>
      <c r="AA154" s="263">
        <f t="shared" si="123"/>
      </c>
    </row>
    <row r="155" spans="1:27" s="14" customFormat="1" ht="27" hidden="1">
      <c r="A155" s="25"/>
      <c r="B155" s="267"/>
      <c r="C155" s="265"/>
      <c r="D155" s="215" t="s">
        <v>531</v>
      </c>
      <c r="E155" s="219">
        <f>IF($E$145&gt;1,0,IF('1)旅客船入力シート'!G136="○",1,IF('1)旅客船入力シート'!G136="-",9,IF('1)旅客船入力シート'!G136="×",2,0))))</f>
        <v>0</v>
      </c>
      <c r="F155" s="263"/>
      <c r="G155" s="263" t="s">
        <v>31</v>
      </c>
      <c r="H155" s="263"/>
      <c r="I155" s="263"/>
      <c r="J155" s="263"/>
      <c r="K155" s="263"/>
      <c r="L155" s="263"/>
      <c r="M155" s="263"/>
      <c r="N155" s="263"/>
      <c r="O155" s="263"/>
      <c r="R155" s="263">
        <f t="shared" si="123"/>
      </c>
      <c r="S155" s="263">
        <f t="shared" si="123"/>
        <v>0</v>
      </c>
      <c r="T155" s="263">
        <f t="shared" si="123"/>
      </c>
      <c r="U155" s="263">
        <f t="shared" si="123"/>
      </c>
      <c r="V155" s="263">
        <f t="shared" si="123"/>
      </c>
      <c r="W155" s="263">
        <f t="shared" si="123"/>
      </c>
      <c r="X155" s="263">
        <f t="shared" si="123"/>
      </c>
      <c r="Y155" s="263">
        <f t="shared" si="123"/>
      </c>
      <c r="Z155" s="263">
        <f t="shared" si="123"/>
      </c>
      <c r="AA155" s="263">
        <f t="shared" si="123"/>
      </c>
    </row>
    <row r="156" spans="1:27" s="14" customFormat="1" ht="27" hidden="1">
      <c r="A156" s="25"/>
      <c r="B156" s="268"/>
      <c r="C156" s="269"/>
      <c r="D156" s="215" t="s">
        <v>246</v>
      </c>
      <c r="E156" s="219">
        <f>IF($E$145&gt;1,0,IF('1)旅客船入力シート'!G137="○",1,IF('1)旅客船入力シート'!G137="-",9,IF('1)旅客船入力シート'!G137="×",2,0))))</f>
        <v>0</v>
      </c>
      <c r="F156" s="263" t="s">
        <v>8</v>
      </c>
      <c r="G156" s="263"/>
      <c r="H156" s="263" t="s">
        <v>8</v>
      </c>
      <c r="I156" s="263" t="s">
        <v>8</v>
      </c>
      <c r="J156" s="319" t="s">
        <v>8</v>
      </c>
      <c r="K156" s="263"/>
      <c r="L156" s="263"/>
      <c r="M156" s="263" t="s">
        <v>8</v>
      </c>
      <c r="N156" s="263"/>
      <c r="O156" s="263"/>
      <c r="R156" s="263">
        <f t="shared" si="123"/>
        <v>0</v>
      </c>
      <c r="S156" s="263">
        <f t="shared" si="123"/>
      </c>
      <c r="T156" s="263">
        <f t="shared" si="123"/>
        <v>0</v>
      </c>
      <c r="U156" s="263">
        <f t="shared" si="123"/>
        <v>0</v>
      </c>
      <c r="V156" s="319">
        <f t="shared" si="123"/>
        <v>0</v>
      </c>
      <c r="W156" s="263">
        <f t="shared" si="123"/>
      </c>
      <c r="X156" s="263">
        <f t="shared" si="123"/>
      </c>
      <c r="Y156" s="263">
        <f t="shared" si="123"/>
        <v>0</v>
      </c>
      <c r="Z156" s="263">
        <f t="shared" si="123"/>
      </c>
      <c r="AA156" s="263">
        <f t="shared" si="123"/>
      </c>
    </row>
    <row r="157" spans="1:27" s="21" customFormat="1" ht="18.75" hidden="1">
      <c r="A157" s="25"/>
      <c r="B157" s="29"/>
      <c r="C157" s="283"/>
      <c r="D157" s="28"/>
      <c r="E157" s="149"/>
      <c r="F157" s="284"/>
      <c r="G157" s="284"/>
      <c r="H157" s="284"/>
      <c r="I157" s="284"/>
      <c r="J157" s="284"/>
      <c r="K157" s="284"/>
      <c r="L157" s="284"/>
      <c r="M157" s="284"/>
      <c r="N157" s="284"/>
      <c r="O157" s="284"/>
      <c r="Q157" s="77" t="s">
        <v>429</v>
      </c>
      <c r="R157" s="287">
        <f>COUNTIF(R145:R153,1)</f>
        <v>0</v>
      </c>
      <c r="S157" s="287">
        <f aca="true" t="shared" si="124" ref="S157:AA157">COUNTIF(S145:S153,1)</f>
        <v>0</v>
      </c>
      <c r="T157" s="287">
        <f t="shared" si="124"/>
        <v>0</v>
      </c>
      <c r="U157" s="287">
        <f t="shared" si="124"/>
        <v>0</v>
      </c>
      <c r="V157" s="287">
        <f>COUNTIF(V145:V149,1)</f>
        <v>0</v>
      </c>
      <c r="W157" s="287">
        <f t="shared" si="124"/>
        <v>0</v>
      </c>
      <c r="X157" s="287">
        <f t="shared" si="124"/>
        <v>0</v>
      </c>
      <c r="Y157" s="287">
        <f t="shared" si="124"/>
        <v>0</v>
      </c>
      <c r="Z157" s="287">
        <f t="shared" si="124"/>
        <v>0</v>
      </c>
      <c r="AA157" s="287">
        <f t="shared" si="124"/>
        <v>0</v>
      </c>
    </row>
    <row r="158" spans="1:27" s="21" customFormat="1" ht="18.75" hidden="1">
      <c r="A158" s="25"/>
      <c r="B158" s="29"/>
      <c r="C158" s="283"/>
      <c r="D158" s="28"/>
      <c r="E158" s="149"/>
      <c r="F158" s="284"/>
      <c r="G158" s="284"/>
      <c r="H158" s="284"/>
      <c r="I158" s="284"/>
      <c r="J158" s="284"/>
      <c r="K158" s="284"/>
      <c r="L158" s="284"/>
      <c r="M158" s="284"/>
      <c r="N158" s="284"/>
      <c r="O158" s="284"/>
      <c r="Q158" s="77" t="s">
        <v>427</v>
      </c>
      <c r="R158" s="287">
        <f>COUNTIF(R145:R153,2)</f>
        <v>0</v>
      </c>
      <c r="S158" s="287">
        <f aca="true" t="shared" si="125" ref="S158:AA158">COUNTIF(S145:S153,2)</f>
        <v>0</v>
      </c>
      <c r="T158" s="287">
        <f t="shared" si="125"/>
        <v>0</v>
      </c>
      <c r="U158" s="287">
        <f t="shared" si="125"/>
        <v>0</v>
      </c>
      <c r="V158" s="287">
        <f>COUNTIF(V145:V149,2)</f>
        <v>0</v>
      </c>
      <c r="W158" s="287">
        <f t="shared" si="125"/>
        <v>0</v>
      </c>
      <c r="X158" s="287">
        <f t="shared" si="125"/>
        <v>0</v>
      </c>
      <c r="Y158" s="287">
        <f t="shared" si="125"/>
        <v>0</v>
      </c>
      <c r="Z158" s="287">
        <f t="shared" si="125"/>
        <v>0</v>
      </c>
      <c r="AA158" s="287">
        <f t="shared" si="125"/>
        <v>0</v>
      </c>
    </row>
    <row r="159" spans="1:27" s="21" customFormat="1" ht="18.75" hidden="1">
      <c r="A159" s="25"/>
      <c r="B159" s="29"/>
      <c r="C159" s="283"/>
      <c r="D159" s="28"/>
      <c r="E159" s="149"/>
      <c r="F159" s="284"/>
      <c r="G159" s="284"/>
      <c r="H159" s="284"/>
      <c r="I159" s="284"/>
      <c r="J159" s="284"/>
      <c r="K159" s="284"/>
      <c r="L159" s="284"/>
      <c r="M159" s="284"/>
      <c r="N159" s="284"/>
      <c r="O159" s="284"/>
      <c r="Q159" s="78" t="s">
        <v>428</v>
      </c>
      <c r="R159" s="288">
        <f>COUNTIF(R154:R156,1)</f>
        <v>0</v>
      </c>
      <c r="S159" s="288">
        <f aca="true" t="shared" si="126" ref="S159:AA159">COUNTIF(S154:S156,1)</f>
        <v>0</v>
      </c>
      <c r="T159" s="288">
        <f t="shared" si="126"/>
        <v>0</v>
      </c>
      <c r="U159" s="288">
        <f t="shared" si="126"/>
        <v>0</v>
      </c>
      <c r="V159" s="288">
        <f>COUNTIF(V154:V155,1)</f>
        <v>0</v>
      </c>
      <c r="W159" s="288">
        <f t="shared" si="126"/>
        <v>0</v>
      </c>
      <c r="X159" s="288">
        <f t="shared" si="126"/>
        <v>0</v>
      </c>
      <c r="Y159" s="288">
        <f t="shared" si="126"/>
        <v>0</v>
      </c>
      <c r="Z159" s="288">
        <f t="shared" si="126"/>
        <v>0</v>
      </c>
      <c r="AA159" s="288">
        <f t="shared" si="126"/>
        <v>0</v>
      </c>
    </row>
    <row r="160" spans="1:5" ht="18.75" hidden="1">
      <c r="A160" s="25"/>
      <c r="B160" s="104"/>
      <c r="C160" s="3"/>
      <c r="D160" s="2"/>
      <c r="E160" s="35"/>
    </row>
    <row r="161" spans="1:27" s="12" customFormat="1" ht="25.5" hidden="1">
      <c r="A161" s="31" t="s">
        <v>424</v>
      </c>
      <c r="B161" s="113"/>
      <c r="C161" s="13"/>
      <c r="E161" s="68"/>
      <c r="F161" s="35"/>
      <c r="G161" s="35"/>
      <c r="H161" s="35"/>
      <c r="I161" s="35"/>
      <c r="J161" s="35"/>
      <c r="K161" s="35"/>
      <c r="L161" s="35"/>
      <c r="M161" s="35"/>
      <c r="N161" s="35"/>
      <c r="O161" s="35"/>
      <c r="R161" s="35"/>
      <c r="S161" s="35"/>
      <c r="T161" s="35"/>
      <c r="U161" s="35"/>
      <c r="V161" s="35"/>
      <c r="W161" s="35"/>
      <c r="X161" s="35"/>
      <c r="Y161" s="35"/>
      <c r="Z161" s="35"/>
      <c r="AA161" s="35"/>
    </row>
    <row r="162" spans="1:5" ht="18.75" hidden="1">
      <c r="A162" s="115"/>
      <c r="B162" s="104" t="s">
        <v>184</v>
      </c>
      <c r="C162" s="3"/>
      <c r="D162" s="2"/>
      <c r="E162" s="35"/>
    </row>
    <row r="163" spans="1:27" s="14" customFormat="1" ht="18.75" hidden="1">
      <c r="A163" s="25"/>
      <c r="B163" s="346" t="s">
        <v>51</v>
      </c>
      <c r="C163" s="354" t="s">
        <v>638</v>
      </c>
      <c r="D163" s="334" t="s">
        <v>307</v>
      </c>
      <c r="E163" s="351" t="s">
        <v>303</v>
      </c>
      <c r="F163" s="376" t="s">
        <v>661</v>
      </c>
      <c r="G163" s="372" t="s">
        <v>662</v>
      </c>
      <c r="H163" s="372" t="s">
        <v>663</v>
      </c>
      <c r="I163" s="372" t="s">
        <v>664</v>
      </c>
      <c r="J163" s="372" t="s">
        <v>665</v>
      </c>
      <c r="K163" s="372" t="s">
        <v>666</v>
      </c>
      <c r="L163" s="372" t="s">
        <v>667</v>
      </c>
      <c r="M163" s="372" t="s">
        <v>668</v>
      </c>
      <c r="N163" s="372" t="s">
        <v>669</v>
      </c>
      <c r="O163" s="372" t="s">
        <v>670</v>
      </c>
      <c r="Q163" s="79" t="s">
        <v>425</v>
      </c>
      <c r="R163" s="37">
        <f>COUNTIF(R165:R166,1)+COUNTIF(R165:R166,2)</f>
        <v>0</v>
      </c>
      <c r="S163" s="37">
        <f aca="true" t="shared" si="127" ref="S163:AA163">COUNTIF(S165:S166,1)+COUNTIF(S165:S166,2)</f>
        <v>0</v>
      </c>
      <c r="T163" s="37">
        <f t="shared" si="127"/>
        <v>0</v>
      </c>
      <c r="U163" s="37">
        <f t="shared" si="127"/>
        <v>0</v>
      </c>
      <c r="V163" s="37">
        <f t="shared" si="127"/>
        <v>0</v>
      </c>
      <c r="W163" s="37">
        <f t="shared" si="127"/>
        <v>0</v>
      </c>
      <c r="X163" s="37">
        <f t="shared" si="127"/>
        <v>0</v>
      </c>
      <c r="Y163" s="37">
        <f t="shared" si="127"/>
        <v>0</v>
      </c>
      <c r="Z163" s="37">
        <f t="shared" si="127"/>
        <v>0</v>
      </c>
      <c r="AA163" s="37">
        <f t="shared" si="127"/>
        <v>0</v>
      </c>
    </row>
    <row r="164" spans="1:27" s="14" customFormat="1" ht="19.5" hidden="1" thickBot="1">
      <c r="A164" s="25"/>
      <c r="B164" s="347"/>
      <c r="C164" s="355"/>
      <c r="D164" s="334"/>
      <c r="E164" s="367"/>
      <c r="F164" s="377"/>
      <c r="G164" s="372"/>
      <c r="H164" s="372"/>
      <c r="I164" s="372"/>
      <c r="J164" s="372"/>
      <c r="K164" s="372"/>
      <c r="L164" s="372"/>
      <c r="M164" s="372"/>
      <c r="N164" s="372"/>
      <c r="O164" s="372"/>
      <c r="Q164" s="79" t="s">
        <v>426</v>
      </c>
      <c r="R164" s="37">
        <v>0</v>
      </c>
      <c r="S164" s="37">
        <v>0</v>
      </c>
      <c r="T164" s="37">
        <v>0</v>
      </c>
      <c r="U164" s="37">
        <v>0</v>
      </c>
      <c r="V164" s="37">
        <v>0</v>
      </c>
      <c r="W164" s="37">
        <v>0</v>
      </c>
      <c r="X164" s="37">
        <v>0</v>
      </c>
      <c r="Y164" s="37">
        <v>0</v>
      </c>
      <c r="Z164" s="37">
        <v>0</v>
      </c>
      <c r="AA164" s="37">
        <v>0</v>
      </c>
    </row>
    <row r="165" spans="1:27" s="14" customFormat="1" ht="27" hidden="1">
      <c r="A165" s="25"/>
      <c r="B165" s="109" t="s">
        <v>671</v>
      </c>
      <c r="C165" s="239" t="s">
        <v>280</v>
      </c>
      <c r="D165" s="254" t="s">
        <v>467</v>
      </c>
      <c r="E165" s="250">
        <f>IF('1)旅客船入力シート'!G145="○",1,IF('1)旅客船入力シート'!G145="-",9,IF('1)旅客船入力シート'!G145="×",2,0)))</f>
        <v>0</v>
      </c>
      <c r="F165" s="245" t="s">
        <v>225</v>
      </c>
      <c r="G165" s="245" t="s">
        <v>225</v>
      </c>
      <c r="H165" s="245" t="s">
        <v>225</v>
      </c>
      <c r="I165" s="245" t="s">
        <v>225</v>
      </c>
      <c r="J165" s="245"/>
      <c r="K165" s="245" t="s">
        <v>225</v>
      </c>
      <c r="L165" s="245" t="s">
        <v>225</v>
      </c>
      <c r="M165" s="245" t="s">
        <v>225</v>
      </c>
      <c r="N165" s="245" t="s">
        <v>225</v>
      </c>
      <c r="O165" s="245" t="s">
        <v>225</v>
      </c>
      <c r="R165" s="245">
        <f aca="true" t="shared" si="128" ref="R165:AA166">IF(F165="○",$E165,"")</f>
        <v>0</v>
      </c>
      <c r="S165" s="245">
        <f t="shared" si="128"/>
        <v>0</v>
      </c>
      <c r="T165" s="245">
        <f t="shared" si="128"/>
        <v>0</v>
      </c>
      <c r="U165" s="245">
        <f t="shared" si="128"/>
        <v>0</v>
      </c>
      <c r="V165" s="245">
        <f t="shared" si="128"/>
      </c>
      <c r="W165" s="245">
        <f t="shared" si="128"/>
        <v>0</v>
      </c>
      <c r="X165" s="245">
        <f t="shared" si="128"/>
        <v>0</v>
      </c>
      <c r="Y165" s="245">
        <f t="shared" si="128"/>
        <v>0</v>
      </c>
      <c r="Z165" s="245">
        <f t="shared" si="128"/>
        <v>0</v>
      </c>
      <c r="AA165" s="245">
        <f t="shared" si="128"/>
        <v>0</v>
      </c>
    </row>
    <row r="166" spans="1:27" s="14" customFormat="1" ht="41.25" hidden="1" thickBot="1">
      <c r="A166" s="25"/>
      <c r="B166" s="109" t="s">
        <v>52</v>
      </c>
      <c r="C166" s="239" t="s">
        <v>280</v>
      </c>
      <c r="D166" s="255" t="s">
        <v>509</v>
      </c>
      <c r="E166" s="256">
        <f>IF('1)旅客船入力シート'!G146="○",1,IF('1)旅客船入力シート'!G146="-",9,IF('1)旅客船入力シート'!G146="×",2,0)))</f>
        <v>0</v>
      </c>
      <c r="F166" s="245" t="s">
        <v>53</v>
      </c>
      <c r="G166" s="245" t="s">
        <v>53</v>
      </c>
      <c r="H166" s="245" t="s">
        <v>53</v>
      </c>
      <c r="I166" s="245" t="s">
        <v>53</v>
      </c>
      <c r="J166" s="245" t="s">
        <v>225</v>
      </c>
      <c r="K166" s="245" t="s">
        <v>53</v>
      </c>
      <c r="L166" s="245" t="s">
        <v>53</v>
      </c>
      <c r="M166" s="245" t="s">
        <v>53</v>
      </c>
      <c r="N166" s="245" t="s">
        <v>53</v>
      </c>
      <c r="O166" s="245" t="s">
        <v>53</v>
      </c>
      <c r="R166" s="245">
        <f t="shared" si="128"/>
        <v>0</v>
      </c>
      <c r="S166" s="245">
        <f t="shared" si="128"/>
        <v>0</v>
      </c>
      <c r="T166" s="245">
        <f t="shared" si="128"/>
        <v>0</v>
      </c>
      <c r="U166" s="245">
        <f t="shared" si="128"/>
        <v>0</v>
      </c>
      <c r="V166" s="245">
        <f t="shared" si="128"/>
        <v>0</v>
      </c>
      <c r="W166" s="245">
        <f t="shared" si="128"/>
        <v>0</v>
      </c>
      <c r="X166" s="245">
        <f t="shared" si="128"/>
        <v>0</v>
      </c>
      <c r="Y166" s="245">
        <f t="shared" si="128"/>
        <v>0</v>
      </c>
      <c r="Z166" s="245">
        <f t="shared" si="128"/>
        <v>0</v>
      </c>
      <c r="AA166" s="245">
        <f t="shared" si="128"/>
        <v>0</v>
      </c>
    </row>
    <row r="167" spans="1:27" s="21" customFormat="1" ht="18.75" hidden="1">
      <c r="A167" s="25"/>
      <c r="B167" s="29"/>
      <c r="C167" s="283"/>
      <c r="D167" s="28"/>
      <c r="E167" s="149"/>
      <c r="F167" s="284"/>
      <c r="G167" s="284"/>
      <c r="H167" s="284"/>
      <c r="I167" s="284"/>
      <c r="J167" s="284"/>
      <c r="K167" s="284"/>
      <c r="L167" s="284"/>
      <c r="M167" s="284"/>
      <c r="N167" s="284"/>
      <c r="O167" s="284"/>
      <c r="Q167" s="77" t="s">
        <v>429</v>
      </c>
      <c r="R167" s="287">
        <f>COUNTIF(R165:R166,1)</f>
        <v>0</v>
      </c>
      <c r="S167" s="287">
        <f aca="true" t="shared" si="129" ref="S167:AA167">COUNTIF(S165:S166,1)</f>
        <v>0</v>
      </c>
      <c r="T167" s="287">
        <f t="shared" si="129"/>
        <v>0</v>
      </c>
      <c r="U167" s="287">
        <f t="shared" si="129"/>
        <v>0</v>
      </c>
      <c r="V167" s="287">
        <f>COUNTIF(V165:V166,1)</f>
        <v>0</v>
      </c>
      <c r="W167" s="287">
        <f t="shared" si="129"/>
        <v>0</v>
      </c>
      <c r="X167" s="287">
        <f t="shared" si="129"/>
        <v>0</v>
      </c>
      <c r="Y167" s="287">
        <f t="shared" si="129"/>
        <v>0</v>
      </c>
      <c r="Z167" s="287">
        <f t="shared" si="129"/>
        <v>0</v>
      </c>
      <c r="AA167" s="287">
        <f t="shared" si="129"/>
        <v>0</v>
      </c>
    </row>
    <row r="168" spans="1:27" s="21" customFormat="1" ht="18.75" hidden="1">
      <c r="A168" s="25"/>
      <c r="B168" s="29"/>
      <c r="C168" s="283"/>
      <c r="D168" s="28"/>
      <c r="E168" s="149"/>
      <c r="F168" s="284"/>
      <c r="G168" s="284"/>
      <c r="H168" s="284"/>
      <c r="I168" s="284"/>
      <c r="J168" s="284"/>
      <c r="K168" s="284"/>
      <c r="L168" s="284"/>
      <c r="M168" s="284"/>
      <c r="N168" s="284"/>
      <c r="O168" s="284"/>
      <c r="Q168" s="77" t="s">
        <v>427</v>
      </c>
      <c r="R168" s="287">
        <f>COUNTIF(R165:R166,2)</f>
        <v>0</v>
      </c>
      <c r="S168" s="287">
        <f aca="true" t="shared" si="130" ref="S168:AA168">COUNTIF(S165:S166,2)</f>
        <v>0</v>
      </c>
      <c r="T168" s="287">
        <f t="shared" si="130"/>
        <v>0</v>
      </c>
      <c r="U168" s="287">
        <f t="shared" si="130"/>
        <v>0</v>
      </c>
      <c r="V168" s="287">
        <f>COUNTIF(V165:V166,2)</f>
        <v>0</v>
      </c>
      <c r="W168" s="287">
        <f t="shared" si="130"/>
        <v>0</v>
      </c>
      <c r="X168" s="287">
        <f t="shared" si="130"/>
        <v>0</v>
      </c>
      <c r="Y168" s="287">
        <f t="shared" si="130"/>
        <v>0</v>
      </c>
      <c r="Z168" s="287">
        <f t="shared" si="130"/>
        <v>0</v>
      </c>
      <c r="AA168" s="287">
        <f t="shared" si="130"/>
        <v>0</v>
      </c>
    </row>
    <row r="169" spans="1:27" s="21" customFormat="1" ht="18.75" hidden="1">
      <c r="A169" s="25"/>
      <c r="B169" s="29"/>
      <c r="C169" s="283"/>
      <c r="D169" s="28"/>
      <c r="E169" s="149"/>
      <c r="F169" s="284"/>
      <c r="G169" s="284"/>
      <c r="H169" s="284"/>
      <c r="I169" s="284"/>
      <c r="J169" s="284"/>
      <c r="K169" s="284"/>
      <c r="L169" s="284"/>
      <c r="M169" s="284"/>
      <c r="N169" s="284"/>
      <c r="O169" s="284"/>
      <c r="Q169" s="78" t="s">
        <v>428</v>
      </c>
      <c r="R169" s="288">
        <v>0</v>
      </c>
      <c r="S169" s="288">
        <v>0</v>
      </c>
      <c r="T169" s="288">
        <v>0</v>
      </c>
      <c r="U169" s="288">
        <v>0</v>
      </c>
      <c r="V169" s="288">
        <v>0</v>
      </c>
      <c r="W169" s="288">
        <v>0</v>
      </c>
      <c r="X169" s="288">
        <v>0</v>
      </c>
      <c r="Y169" s="288">
        <v>0</v>
      </c>
      <c r="Z169" s="288">
        <v>0</v>
      </c>
      <c r="AA169" s="288">
        <v>0</v>
      </c>
    </row>
    <row r="170" ht="18.75" hidden="1">
      <c r="A170" s="25"/>
    </row>
    <row r="171" spans="1:5" ht="18.75" hidden="1">
      <c r="A171" s="115"/>
      <c r="B171" s="104" t="s">
        <v>185</v>
      </c>
      <c r="C171" s="3"/>
      <c r="D171" s="2"/>
      <c r="E171" s="35"/>
    </row>
    <row r="172" spans="1:27" s="14" customFormat="1" ht="18.75" hidden="1">
      <c r="A172" s="25"/>
      <c r="B172" s="333" t="s">
        <v>37</v>
      </c>
      <c r="C172" s="354" t="s">
        <v>638</v>
      </c>
      <c r="D172" s="334" t="s">
        <v>307</v>
      </c>
      <c r="E172" s="351" t="s">
        <v>303</v>
      </c>
      <c r="F172" s="376" t="s">
        <v>661</v>
      </c>
      <c r="G172" s="372" t="s">
        <v>662</v>
      </c>
      <c r="H172" s="372" t="s">
        <v>663</v>
      </c>
      <c r="I172" s="372" t="s">
        <v>664</v>
      </c>
      <c r="J172" s="372" t="s">
        <v>665</v>
      </c>
      <c r="K172" s="372" t="s">
        <v>666</v>
      </c>
      <c r="L172" s="372" t="s">
        <v>667</v>
      </c>
      <c r="M172" s="372" t="s">
        <v>668</v>
      </c>
      <c r="N172" s="372" t="s">
        <v>669</v>
      </c>
      <c r="O172" s="372" t="s">
        <v>670</v>
      </c>
      <c r="Q172" s="79" t="s">
        <v>425</v>
      </c>
      <c r="R172" s="37">
        <f>COUNTIF(R174,1)+COUNTIF(R174,2)</f>
        <v>0</v>
      </c>
      <c r="S172" s="37">
        <f aca="true" t="shared" si="131" ref="S172:AA172">COUNTIF(S174,1)+COUNTIF(S174,2)</f>
        <v>0</v>
      </c>
      <c r="T172" s="37">
        <f t="shared" si="131"/>
        <v>0</v>
      </c>
      <c r="U172" s="37">
        <f t="shared" si="131"/>
        <v>0</v>
      </c>
      <c r="V172" s="37">
        <f t="shared" si="131"/>
        <v>0</v>
      </c>
      <c r="W172" s="37">
        <f t="shared" si="131"/>
        <v>0</v>
      </c>
      <c r="X172" s="37">
        <f t="shared" si="131"/>
        <v>0</v>
      </c>
      <c r="Y172" s="37">
        <f t="shared" si="131"/>
        <v>0</v>
      </c>
      <c r="Z172" s="37">
        <f t="shared" si="131"/>
        <v>0</v>
      </c>
      <c r="AA172" s="37">
        <f t="shared" si="131"/>
        <v>0</v>
      </c>
    </row>
    <row r="173" spans="1:27" s="14" customFormat="1" ht="19.5" hidden="1" thickBot="1">
      <c r="A173" s="25"/>
      <c r="B173" s="334"/>
      <c r="C173" s="355"/>
      <c r="D173" s="334"/>
      <c r="E173" s="367"/>
      <c r="F173" s="377"/>
      <c r="G173" s="372"/>
      <c r="H173" s="372"/>
      <c r="I173" s="372"/>
      <c r="J173" s="372"/>
      <c r="K173" s="372"/>
      <c r="L173" s="372"/>
      <c r="M173" s="372"/>
      <c r="N173" s="372"/>
      <c r="O173" s="372"/>
      <c r="Q173" s="79" t="s">
        <v>426</v>
      </c>
      <c r="R173" s="37">
        <f>COUNTIF(R175:R177,1)+COUNTIF(R175:R177,2)</f>
        <v>0</v>
      </c>
      <c r="S173" s="37">
        <f aca="true" t="shared" si="132" ref="S173:AA173">COUNTIF(S175:S177,1)+COUNTIF(S175:S177,2)</f>
        <v>0</v>
      </c>
      <c r="T173" s="37">
        <f t="shared" si="132"/>
        <v>0</v>
      </c>
      <c r="U173" s="37">
        <f t="shared" si="132"/>
        <v>0</v>
      </c>
      <c r="V173" s="37">
        <f t="shared" si="132"/>
        <v>0</v>
      </c>
      <c r="W173" s="37">
        <f t="shared" si="132"/>
        <v>0</v>
      </c>
      <c r="X173" s="37">
        <f t="shared" si="132"/>
        <v>0</v>
      </c>
      <c r="Y173" s="37">
        <f t="shared" si="132"/>
        <v>0</v>
      </c>
      <c r="Z173" s="37">
        <f t="shared" si="132"/>
        <v>0</v>
      </c>
      <c r="AA173" s="37">
        <f t="shared" si="132"/>
        <v>0</v>
      </c>
    </row>
    <row r="174" spans="1:27" s="14" customFormat="1" ht="27" hidden="1">
      <c r="A174" s="25"/>
      <c r="B174" s="26" t="s">
        <v>671</v>
      </c>
      <c r="C174" s="239" t="s">
        <v>280</v>
      </c>
      <c r="D174" s="246" t="s">
        <v>134</v>
      </c>
      <c r="E174" s="247">
        <f>IF('1)旅客船入力シート'!G151="○",1,IF('1)旅客船入力シート'!G151="-",9,IF('1)旅客船入力シート'!G151="×",2,0)))</f>
        <v>0</v>
      </c>
      <c r="F174" s="245" t="s">
        <v>54</v>
      </c>
      <c r="G174" s="245" t="s">
        <v>54</v>
      </c>
      <c r="H174" s="245" t="s">
        <v>54</v>
      </c>
      <c r="I174" s="245" t="s">
        <v>54</v>
      </c>
      <c r="J174" s="245" t="s">
        <v>225</v>
      </c>
      <c r="K174" s="245" t="s">
        <v>225</v>
      </c>
      <c r="L174" s="245" t="s">
        <v>54</v>
      </c>
      <c r="M174" s="245" t="s">
        <v>54</v>
      </c>
      <c r="N174" s="245" t="s">
        <v>54</v>
      </c>
      <c r="O174" s="245" t="s">
        <v>54</v>
      </c>
      <c r="R174" s="245">
        <f aca="true" t="shared" si="133" ref="R174:AA174">IF(F174="○",$E174,"")</f>
        <v>0</v>
      </c>
      <c r="S174" s="245">
        <f t="shared" si="133"/>
        <v>0</v>
      </c>
      <c r="T174" s="245">
        <f t="shared" si="133"/>
        <v>0</v>
      </c>
      <c r="U174" s="245">
        <f t="shared" si="133"/>
        <v>0</v>
      </c>
      <c r="V174" s="245">
        <f t="shared" si="133"/>
        <v>0</v>
      </c>
      <c r="W174" s="245">
        <f t="shared" si="133"/>
        <v>0</v>
      </c>
      <c r="X174" s="245">
        <f t="shared" si="133"/>
        <v>0</v>
      </c>
      <c r="Y174" s="245">
        <f t="shared" si="133"/>
        <v>0</v>
      </c>
      <c r="Z174" s="245">
        <f t="shared" si="133"/>
        <v>0</v>
      </c>
      <c r="AA174" s="245">
        <f t="shared" si="133"/>
        <v>0</v>
      </c>
    </row>
    <row r="175" spans="1:27" s="14" customFormat="1" ht="27" hidden="1">
      <c r="A175" s="25"/>
      <c r="B175" s="361" t="s">
        <v>55</v>
      </c>
      <c r="C175" s="364" t="s">
        <v>292</v>
      </c>
      <c r="D175" s="215" t="s">
        <v>636</v>
      </c>
      <c r="E175" s="219">
        <f>IF($E$174&gt;1,0,IF('1)旅客船入力シート'!G152="○",1,IF('1)旅客船入力シート'!G152="-",9,IF('1)旅客船入力シート'!G152="×",2,0))))</f>
        <v>0</v>
      </c>
      <c r="F175" s="263" t="s">
        <v>226</v>
      </c>
      <c r="G175" s="263"/>
      <c r="H175" s="263"/>
      <c r="I175" s="263"/>
      <c r="J175" s="263" t="s">
        <v>226</v>
      </c>
      <c r="K175" s="263" t="s">
        <v>226</v>
      </c>
      <c r="L175" s="263"/>
      <c r="M175" s="263"/>
      <c r="N175" s="263"/>
      <c r="O175" s="263"/>
      <c r="R175" s="263">
        <f aca="true" t="shared" si="134" ref="R175:AA177">IF(F175="◇",$E175,"")</f>
        <v>0</v>
      </c>
      <c r="S175" s="263">
        <f t="shared" si="134"/>
      </c>
      <c r="T175" s="263">
        <f t="shared" si="134"/>
      </c>
      <c r="U175" s="263">
        <f t="shared" si="134"/>
      </c>
      <c r="V175" s="263">
        <f t="shared" si="134"/>
        <v>0</v>
      </c>
      <c r="W175" s="263">
        <f t="shared" si="134"/>
        <v>0</v>
      </c>
      <c r="X175" s="263">
        <f t="shared" si="134"/>
      </c>
      <c r="Y175" s="263">
        <f t="shared" si="134"/>
      </c>
      <c r="Z175" s="263">
        <f t="shared" si="134"/>
      </c>
      <c r="AA175" s="263">
        <f t="shared" si="134"/>
      </c>
    </row>
    <row r="176" spans="1:27" s="14" customFormat="1" ht="18.75" hidden="1">
      <c r="A176" s="25"/>
      <c r="B176" s="362"/>
      <c r="C176" s="368"/>
      <c r="D176" s="215" t="s">
        <v>510</v>
      </c>
      <c r="E176" s="219">
        <f>IF($E$174&gt;1,0,IF('1)旅客船入力シート'!G153="○",1,IF('1)旅客船入力シート'!G153="-",9,IF('1)旅客船入力シート'!G153="×",2,0))))</f>
        <v>0</v>
      </c>
      <c r="F176" s="263" t="s">
        <v>226</v>
      </c>
      <c r="G176" s="263"/>
      <c r="H176" s="263"/>
      <c r="I176" s="263"/>
      <c r="J176" s="263" t="s">
        <v>226</v>
      </c>
      <c r="K176" s="263"/>
      <c r="L176" s="263"/>
      <c r="M176" s="263"/>
      <c r="N176" s="263"/>
      <c r="O176" s="263"/>
      <c r="R176" s="263">
        <f t="shared" si="134"/>
        <v>0</v>
      </c>
      <c r="S176" s="263">
        <f t="shared" si="134"/>
      </c>
      <c r="T176" s="263">
        <f t="shared" si="134"/>
      </c>
      <c r="U176" s="263">
        <f t="shared" si="134"/>
      </c>
      <c r="V176" s="263">
        <f t="shared" si="134"/>
        <v>0</v>
      </c>
      <c r="W176" s="263">
        <f t="shared" si="134"/>
      </c>
      <c r="X176" s="263">
        <f t="shared" si="134"/>
      </c>
      <c r="Y176" s="263">
        <f t="shared" si="134"/>
      </c>
      <c r="Z176" s="263">
        <f t="shared" si="134"/>
      </c>
      <c r="AA176" s="263">
        <f t="shared" si="134"/>
      </c>
    </row>
    <row r="177" spans="1:27" s="14" customFormat="1" ht="27.75" hidden="1" thickBot="1">
      <c r="A177" s="25"/>
      <c r="B177" s="375"/>
      <c r="C177" s="365"/>
      <c r="D177" s="215" t="s">
        <v>511</v>
      </c>
      <c r="E177" s="216">
        <f>IF($E$174&gt;1,0,IF('1)旅客船入力シート'!G154="○",1,IF('1)旅客船入力シート'!G154="-",9,IF('1)旅客船入力シート'!G154="×",2,0))))</f>
        <v>0</v>
      </c>
      <c r="F177" s="263"/>
      <c r="G177" s="263"/>
      <c r="H177" s="263"/>
      <c r="I177" s="263"/>
      <c r="J177" s="263" t="s">
        <v>56</v>
      </c>
      <c r="K177" s="263"/>
      <c r="L177" s="263"/>
      <c r="M177" s="263"/>
      <c r="N177" s="263"/>
      <c r="O177" s="263"/>
      <c r="R177" s="263">
        <f t="shared" si="134"/>
      </c>
      <c r="S177" s="263">
        <f t="shared" si="134"/>
      </c>
      <c r="T177" s="263">
        <f t="shared" si="134"/>
      </c>
      <c r="U177" s="263">
        <f t="shared" si="134"/>
      </c>
      <c r="V177" s="263">
        <f t="shared" si="134"/>
        <v>0</v>
      </c>
      <c r="W177" s="263">
        <f t="shared" si="134"/>
      </c>
      <c r="X177" s="263">
        <f t="shared" si="134"/>
      </c>
      <c r="Y177" s="263">
        <f t="shared" si="134"/>
      </c>
      <c r="Z177" s="263">
        <f t="shared" si="134"/>
      </c>
      <c r="AA177" s="263">
        <f t="shared" si="134"/>
      </c>
    </row>
    <row r="178" spans="1:27" s="21" customFormat="1" ht="18.75" hidden="1">
      <c r="A178" s="25"/>
      <c r="B178" s="29"/>
      <c r="C178" s="283"/>
      <c r="D178" s="28"/>
      <c r="E178" s="149"/>
      <c r="F178" s="284"/>
      <c r="G178" s="284"/>
      <c r="H178" s="284"/>
      <c r="I178" s="284"/>
      <c r="J178" s="284"/>
      <c r="K178" s="284"/>
      <c r="L178" s="284"/>
      <c r="M178" s="284"/>
      <c r="N178" s="284"/>
      <c r="O178" s="284"/>
      <c r="Q178" s="77" t="s">
        <v>429</v>
      </c>
      <c r="R178" s="287">
        <f>COUNTIF(R174,1)</f>
        <v>0</v>
      </c>
      <c r="S178" s="287">
        <f aca="true" t="shared" si="135" ref="S178:AA178">COUNTIF(S174,1)</f>
        <v>0</v>
      </c>
      <c r="T178" s="287">
        <f t="shared" si="135"/>
        <v>0</v>
      </c>
      <c r="U178" s="287">
        <f t="shared" si="135"/>
        <v>0</v>
      </c>
      <c r="V178" s="287">
        <f t="shared" si="135"/>
        <v>0</v>
      </c>
      <c r="W178" s="287">
        <f t="shared" si="135"/>
        <v>0</v>
      </c>
      <c r="X178" s="287">
        <f t="shared" si="135"/>
        <v>0</v>
      </c>
      <c r="Y178" s="287">
        <f t="shared" si="135"/>
        <v>0</v>
      </c>
      <c r="Z178" s="287">
        <f t="shared" si="135"/>
        <v>0</v>
      </c>
      <c r="AA178" s="287">
        <f t="shared" si="135"/>
        <v>0</v>
      </c>
    </row>
    <row r="179" spans="1:27" s="21" customFormat="1" ht="18.75" hidden="1">
      <c r="A179" s="25"/>
      <c r="B179" s="29"/>
      <c r="C179" s="283"/>
      <c r="D179" s="28"/>
      <c r="E179" s="149"/>
      <c r="F179" s="284"/>
      <c r="G179" s="284"/>
      <c r="H179" s="284"/>
      <c r="I179" s="284"/>
      <c r="J179" s="284"/>
      <c r="K179" s="284"/>
      <c r="L179" s="284"/>
      <c r="M179" s="284"/>
      <c r="N179" s="284"/>
      <c r="O179" s="284"/>
      <c r="Q179" s="77" t="s">
        <v>427</v>
      </c>
      <c r="R179" s="287">
        <f>COUNTIF(R174,2)</f>
        <v>0</v>
      </c>
      <c r="S179" s="287">
        <f aca="true" t="shared" si="136" ref="S179:AA179">COUNTIF(S174,2)</f>
        <v>0</v>
      </c>
      <c r="T179" s="287">
        <f t="shared" si="136"/>
        <v>0</v>
      </c>
      <c r="U179" s="287">
        <f t="shared" si="136"/>
        <v>0</v>
      </c>
      <c r="V179" s="287">
        <f t="shared" si="136"/>
        <v>0</v>
      </c>
      <c r="W179" s="287">
        <f t="shared" si="136"/>
        <v>0</v>
      </c>
      <c r="X179" s="287">
        <f t="shared" si="136"/>
        <v>0</v>
      </c>
      <c r="Y179" s="287">
        <f t="shared" si="136"/>
        <v>0</v>
      </c>
      <c r="Z179" s="287">
        <f t="shared" si="136"/>
        <v>0</v>
      </c>
      <c r="AA179" s="287">
        <f t="shared" si="136"/>
        <v>0</v>
      </c>
    </row>
    <row r="180" spans="1:27" s="21" customFormat="1" ht="18.75" hidden="1">
      <c r="A180" s="25"/>
      <c r="B180" s="29"/>
      <c r="C180" s="283"/>
      <c r="D180" s="28"/>
      <c r="E180" s="149"/>
      <c r="F180" s="284"/>
      <c r="G180" s="284"/>
      <c r="H180" s="284"/>
      <c r="I180" s="284"/>
      <c r="J180" s="284"/>
      <c r="K180" s="284"/>
      <c r="L180" s="284"/>
      <c r="M180" s="284"/>
      <c r="N180" s="284"/>
      <c r="O180" s="284"/>
      <c r="Q180" s="78" t="s">
        <v>428</v>
      </c>
      <c r="R180" s="288">
        <f>COUNTIF(R175:R177,1)</f>
        <v>0</v>
      </c>
      <c r="S180" s="288">
        <f aca="true" t="shared" si="137" ref="S180:AA180">COUNTIF(S175:S177,1)</f>
        <v>0</v>
      </c>
      <c r="T180" s="288">
        <f t="shared" si="137"/>
        <v>0</v>
      </c>
      <c r="U180" s="288">
        <f t="shared" si="137"/>
        <v>0</v>
      </c>
      <c r="V180" s="288">
        <f t="shared" si="137"/>
        <v>0</v>
      </c>
      <c r="W180" s="288">
        <f t="shared" si="137"/>
        <v>0</v>
      </c>
      <c r="X180" s="288">
        <f t="shared" si="137"/>
        <v>0</v>
      </c>
      <c r="Y180" s="288">
        <f t="shared" si="137"/>
        <v>0</v>
      </c>
      <c r="Z180" s="288">
        <f t="shared" si="137"/>
        <v>0</v>
      </c>
      <c r="AA180" s="288">
        <f t="shared" si="137"/>
        <v>0</v>
      </c>
    </row>
    <row r="181" spans="1:27" s="14" customFormat="1" ht="18.75" hidden="1">
      <c r="A181" s="289" t="s">
        <v>100</v>
      </c>
      <c r="B181" s="290"/>
      <c r="C181" s="291"/>
      <c r="D181" s="292"/>
      <c r="E181" s="293"/>
      <c r="F181" s="294"/>
      <c r="G181" s="294"/>
      <c r="H181" s="294"/>
      <c r="I181" s="294"/>
      <c r="J181" s="294"/>
      <c r="K181" s="294"/>
      <c r="L181" s="294"/>
      <c r="M181" s="294"/>
      <c r="N181" s="294"/>
      <c r="O181" s="294"/>
      <c r="P181" s="290"/>
      <c r="Q181" s="290"/>
      <c r="R181" s="294"/>
      <c r="S181" s="294"/>
      <c r="T181" s="294"/>
      <c r="U181" s="294"/>
      <c r="V181" s="294"/>
      <c r="W181" s="294"/>
      <c r="X181" s="294"/>
      <c r="Y181" s="294"/>
      <c r="Z181" s="294"/>
      <c r="AA181" s="294"/>
    </row>
    <row r="182" spans="17:27" s="14" customFormat="1" ht="17.25" hidden="1">
      <c r="Q182" s="79" t="s">
        <v>425</v>
      </c>
      <c r="R182" s="37">
        <f>COUNTIF(R184:R193,1)+COUNTIF(R184:R193,2)</f>
        <v>0</v>
      </c>
      <c r="S182" s="37">
        <f aca="true" t="shared" si="138" ref="S182:AA182">COUNTIF(S184:S193,1)+COUNTIF(S184:S193,2)</f>
        <v>0</v>
      </c>
      <c r="T182" s="37">
        <f t="shared" si="138"/>
        <v>0</v>
      </c>
      <c r="U182" s="37">
        <f t="shared" si="138"/>
        <v>0</v>
      </c>
      <c r="V182" s="37">
        <f t="shared" si="138"/>
        <v>0</v>
      </c>
      <c r="W182" s="37">
        <f t="shared" si="138"/>
        <v>0</v>
      </c>
      <c r="X182" s="37">
        <f t="shared" si="138"/>
        <v>0</v>
      </c>
      <c r="Y182" s="37">
        <f t="shared" si="138"/>
        <v>0</v>
      </c>
      <c r="Z182" s="37">
        <f t="shared" si="138"/>
        <v>0</v>
      </c>
      <c r="AA182" s="37">
        <f t="shared" si="138"/>
        <v>0</v>
      </c>
    </row>
    <row r="183" spans="1:27" s="14" customFormat="1" ht="19.5" hidden="1" thickBot="1">
      <c r="A183" s="25"/>
      <c r="B183" s="29"/>
      <c r="C183" s="283"/>
      <c r="D183" s="28"/>
      <c r="E183" s="149"/>
      <c r="F183" s="284"/>
      <c r="G183" s="284"/>
      <c r="H183" s="284"/>
      <c r="I183" s="284"/>
      <c r="J183" s="284"/>
      <c r="K183" s="284"/>
      <c r="L183" s="284"/>
      <c r="M183" s="284"/>
      <c r="N183" s="284"/>
      <c r="O183" s="284"/>
      <c r="P183" s="21"/>
      <c r="Q183" s="79" t="s">
        <v>426</v>
      </c>
      <c r="R183" s="37">
        <f aca="true" t="shared" si="139" ref="R183:Z183">COUNTIF(R194:R205,1)+COUNTIF(R194:R205,2)</f>
        <v>0</v>
      </c>
      <c r="S183" s="37">
        <f t="shared" si="139"/>
        <v>0</v>
      </c>
      <c r="T183" s="37">
        <f t="shared" si="139"/>
        <v>0</v>
      </c>
      <c r="U183" s="37">
        <f t="shared" si="139"/>
        <v>0</v>
      </c>
      <c r="V183" s="37">
        <f t="shared" si="139"/>
        <v>0</v>
      </c>
      <c r="W183" s="37">
        <f t="shared" si="139"/>
        <v>0</v>
      </c>
      <c r="X183" s="37">
        <f t="shared" si="139"/>
        <v>0</v>
      </c>
      <c r="Y183" s="37">
        <f t="shared" si="139"/>
        <v>0</v>
      </c>
      <c r="Z183" s="37">
        <f t="shared" si="139"/>
        <v>0</v>
      </c>
      <c r="AA183" s="37">
        <f>COUNTIF(AA194:AA203,1)+COUNTIF(AA194:AA203,2)</f>
        <v>0</v>
      </c>
    </row>
    <row r="184" spans="1:27" s="14" customFormat="1" ht="27" hidden="1">
      <c r="A184" s="273" t="s">
        <v>120</v>
      </c>
      <c r="B184" s="26" t="s">
        <v>677</v>
      </c>
      <c r="C184" s="161" t="s">
        <v>678</v>
      </c>
      <c r="D184" s="274" t="s">
        <v>142</v>
      </c>
      <c r="E184" s="145">
        <f>IF('1)旅客船入力シート'!G11="○",1,IF('1)旅客船入力シート'!G11="-",9,IF('1)旅客船入力シート'!G11="×",2,0)))</f>
        <v>0</v>
      </c>
      <c r="F184" s="277"/>
      <c r="G184" s="172" t="s">
        <v>121</v>
      </c>
      <c r="H184" s="40"/>
      <c r="I184" s="40"/>
      <c r="J184" s="40"/>
      <c r="K184" s="40"/>
      <c r="L184" s="173"/>
      <c r="M184" s="40"/>
      <c r="N184" s="40"/>
      <c r="O184" s="173"/>
      <c r="R184" s="38">
        <f aca="true" t="shared" si="140" ref="R184:R193">IF(F184="○",$E184,"")</f>
      </c>
      <c r="S184" s="38">
        <f aca="true" t="shared" si="141" ref="S184:S193">IF(G184="○",$E184,"")</f>
        <v>0</v>
      </c>
      <c r="T184" s="38">
        <f aca="true" t="shared" si="142" ref="T184:T193">IF(H184="○",$E184,"")</f>
      </c>
      <c r="U184" s="38">
        <f aca="true" t="shared" si="143" ref="U184:U193">IF(I184="○",$E184,"")</f>
      </c>
      <c r="V184" s="38">
        <f aca="true" t="shared" si="144" ref="V184:V193">IF(J184="○",$E184,"")</f>
      </c>
      <c r="W184" s="38">
        <f aca="true" t="shared" si="145" ref="W184:W193">IF(K184="○",$E184,"")</f>
      </c>
      <c r="X184" s="38">
        <f aca="true" t="shared" si="146" ref="X184:X193">IF(L184="○",$E184,"")</f>
      </c>
      <c r="Y184" s="38">
        <f aca="true" t="shared" si="147" ref="Y184:Y193">IF(M184="○",$E184,"")</f>
      </c>
      <c r="Z184" s="38">
        <f aca="true" t="shared" si="148" ref="Z184:Z193">IF(N184="○",$E184,"")</f>
      </c>
      <c r="AA184" s="38">
        <f aca="true" t="shared" si="149" ref="AA184:AA193">IF(O184="○",$E184,"")</f>
      </c>
    </row>
    <row r="185" spans="1:27" s="14" customFormat="1" ht="18.75" hidden="1">
      <c r="A185" s="273" t="s">
        <v>101</v>
      </c>
      <c r="B185" s="26" t="s">
        <v>683</v>
      </c>
      <c r="C185" s="15" t="s">
        <v>294</v>
      </c>
      <c r="D185" s="274" t="s">
        <v>358</v>
      </c>
      <c r="E185" s="90">
        <f>IF($E$22=9,0,IF('1)旅客船入力シート'!G22="○",1,IF('1)旅客船入力シート'!G22="-",9,IF('1)旅客船入力シート'!G22="×",2,0))))</f>
        <v>0</v>
      </c>
      <c r="F185" s="277"/>
      <c r="G185" s="172" t="s">
        <v>121</v>
      </c>
      <c r="H185" s="40"/>
      <c r="I185" s="40"/>
      <c r="J185" s="40"/>
      <c r="K185" s="40"/>
      <c r="L185" s="40"/>
      <c r="M185" s="40"/>
      <c r="N185" s="40"/>
      <c r="O185" s="40"/>
      <c r="R185" s="38">
        <f t="shared" si="140"/>
      </c>
      <c r="S185" s="38">
        <f t="shared" si="141"/>
        <v>0</v>
      </c>
      <c r="T185" s="38">
        <f t="shared" si="142"/>
      </c>
      <c r="U185" s="38">
        <f t="shared" si="143"/>
      </c>
      <c r="V185" s="38">
        <f t="shared" si="144"/>
      </c>
      <c r="W185" s="38">
        <f t="shared" si="145"/>
      </c>
      <c r="X185" s="38">
        <f t="shared" si="146"/>
      </c>
      <c r="Y185" s="38">
        <f t="shared" si="147"/>
      </c>
      <c r="Z185" s="38">
        <f t="shared" si="148"/>
      </c>
      <c r="AA185" s="38">
        <f t="shared" si="149"/>
      </c>
    </row>
    <row r="186" spans="1:27" s="14" customFormat="1" ht="27" hidden="1">
      <c r="A186" s="273" t="s">
        <v>102</v>
      </c>
      <c r="B186" s="26" t="s">
        <v>3</v>
      </c>
      <c r="C186" s="161" t="s">
        <v>4</v>
      </c>
      <c r="D186" s="274" t="s">
        <v>142</v>
      </c>
      <c r="E186" s="142">
        <f>IF('1)旅客船入力シート'!G35="○",1,IF('1)旅客船入力シート'!G35="-",9,IF('1)旅客船入力シート'!G35="×",2,0)))</f>
        <v>0</v>
      </c>
      <c r="F186" s="277"/>
      <c r="G186" s="172" t="s">
        <v>121</v>
      </c>
      <c r="H186" s="40"/>
      <c r="I186" s="40"/>
      <c r="J186" s="40"/>
      <c r="K186" s="40"/>
      <c r="L186" s="173"/>
      <c r="M186" s="40"/>
      <c r="N186" s="40"/>
      <c r="O186" s="173"/>
      <c r="R186" s="38">
        <f t="shared" si="140"/>
      </c>
      <c r="S186" s="38">
        <f t="shared" si="141"/>
        <v>0</v>
      </c>
      <c r="T186" s="38">
        <f t="shared" si="142"/>
      </c>
      <c r="U186" s="38">
        <f t="shared" si="143"/>
      </c>
      <c r="V186" s="38">
        <f t="shared" si="144"/>
      </c>
      <c r="W186" s="38">
        <f t="shared" si="145"/>
      </c>
      <c r="X186" s="38">
        <f t="shared" si="146"/>
      </c>
      <c r="Y186" s="38">
        <f t="shared" si="147"/>
      </c>
      <c r="Z186" s="38">
        <f t="shared" si="148"/>
      </c>
      <c r="AA186" s="38">
        <f t="shared" si="149"/>
      </c>
    </row>
    <row r="187" spans="1:27" s="14" customFormat="1" ht="27" hidden="1">
      <c r="A187" s="273" t="s">
        <v>103</v>
      </c>
      <c r="B187" s="26" t="s">
        <v>3</v>
      </c>
      <c r="C187" s="161" t="s">
        <v>4</v>
      </c>
      <c r="D187" s="274" t="s">
        <v>142</v>
      </c>
      <c r="E187" s="142">
        <f>IF($E$59=9,0,IF('1)旅客船入力シート'!G59="○",1,IF('1)旅客船入力シート'!G59="-",9,IF('1)旅客船入力シート'!G59="×",2,0))))</f>
        <v>0</v>
      </c>
      <c r="F187" s="277"/>
      <c r="G187" s="172" t="s">
        <v>121</v>
      </c>
      <c r="H187" s="40"/>
      <c r="I187" s="40"/>
      <c r="J187" s="40"/>
      <c r="K187" s="40"/>
      <c r="L187" s="173"/>
      <c r="M187" s="40"/>
      <c r="N187" s="40"/>
      <c r="O187" s="173"/>
      <c r="R187" s="38">
        <f t="shared" si="140"/>
      </c>
      <c r="S187" s="38">
        <f t="shared" si="141"/>
        <v>0</v>
      </c>
      <c r="T187" s="38">
        <f t="shared" si="142"/>
      </c>
      <c r="U187" s="38">
        <f t="shared" si="143"/>
      </c>
      <c r="V187" s="38">
        <f t="shared" si="144"/>
      </c>
      <c r="W187" s="38">
        <f t="shared" si="145"/>
      </c>
      <c r="X187" s="38">
        <f t="shared" si="146"/>
      </c>
      <c r="Y187" s="38">
        <f t="shared" si="147"/>
      </c>
      <c r="Z187" s="38">
        <f t="shared" si="148"/>
      </c>
      <c r="AA187" s="38">
        <f t="shared" si="149"/>
      </c>
    </row>
    <row r="188" spans="1:27" s="14" customFormat="1" ht="18.75" hidden="1">
      <c r="A188" s="273" t="s">
        <v>104</v>
      </c>
      <c r="B188" s="26" t="s">
        <v>209</v>
      </c>
      <c r="C188" s="161" t="s">
        <v>330</v>
      </c>
      <c r="D188" s="274" t="s">
        <v>143</v>
      </c>
      <c r="E188" s="90">
        <f>IF($E$88&gt;1,0,IF('1)旅客船入力シート'!G83="○",1,IF('1)旅客船入力シート'!G83="-",9,IF('1)旅客船入力シート'!G83="×",2,0))))</f>
        <v>0</v>
      </c>
      <c r="F188" s="172" t="s">
        <v>121</v>
      </c>
      <c r="G188" s="172" t="s">
        <v>121</v>
      </c>
      <c r="H188" s="172" t="s">
        <v>121</v>
      </c>
      <c r="I188" s="172" t="s">
        <v>121</v>
      </c>
      <c r="J188" s="40"/>
      <c r="K188" s="40"/>
      <c r="L188" s="173"/>
      <c r="M188" s="172" t="s">
        <v>121</v>
      </c>
      <c r="N188" s="172" t="s">
        <v>121</v>
      </c>
      <c r="O188" s="173"/>
      <c r="R188" s="38">
        <f t="shared" si="140"/>
        <v>0</v>
      </c>
      <c r="S188" s="38">
        <f t="shared" si="141"/>
        <v>0</v>
      </c>
      <c r="T188" s="38">
        <f t="shared" si="142"/>
        <v>0</v>
      </c>
      <c r="U188" s="38">
        <f t="shared" si="143"/>
        <v>0</v>
      </c>
      <c r="V188" s="38">
        <f t="shared" si="144"/>
      </c>
      <c r="W188" s="38">
        <f t="shared" si="145"/>
      </c>
      <c r="X188" s="38">
        <f t="shared" si="146"/>
      </c>
      <c r="Y188" s="38">
        <f t="shared" si="147"/>
        <v>0</v>
      </c>
      <c r="Z188" s="38">
        <f t="shared" si="148"/>
        <v>0</v>
      </c>
      <c r="AA188" s="38">
        <f t="shared" si="149"/>
      </c>
    </row>
    <row r="189" spans="1:27" s="14" customFormat="1" ht="27" hidden="1">
      <c r="A189" s="273" t="s">
        <v>105</v>
      </c>
      <c r="B189" s="26" t="s">
        <v>3</v>
      </c>
      <c r="C189" s="161" t="s">
        <v>4</v>
      </c>
      <c r="D189" s="274" t="s">
        <v>142</v>
      </c>
      <c r="E189" s="94">
        <f>IF('1)旅客船入力シート'!G109="○",1,IF('1)旅客船入力シート'!G109="-",9,IF('1)旅客船入力シート'!G109="×",2,0)))</f>
        <v>0</v>
      </c>
      <c r="F189" s="277"/>
      <c r="G189" s="172" t="s">
        <v>121</v>
      </c>
      <c r="H189" s="40"/>
      <c r="I189" s="40"/>
      <c r="J189" s="40"/>
      <c r="K189" s="40"/>
      <c r="L189" s="173"/>
      <c r="M189" s="40"/>
      <c r="N189" s="40"/>
      <c r="O189" s="173"/>
      <c r="R189" s="38">
        <f t="shared" si="140"/>
      </c>
      <c r="S189" s="38">
        <f t="shared" si="141"/>
        <v>0</v>
      </c>
      <c r="T189" s="38">
        <f t="shared" si="142"/>
      </c>
      <c r="U189" s="38">
        <f t="shared" si="143"/>
      </c>
      <c r="V189" s="38">
        <f t="shared" si="144"/>
      </c>
      <c r="W189" s="38">
        <f t="shared" si="145"/>
      </c>
      <c r="X189" s="38">
        <f t="shared" si="146"/>
      </c>
      <c r="Y189" s="38">
        <f t="shared" si="147"/>
      </c>
      <c r="Z189" s="38">
        <f t="shared" si="148"/>
      </c>
      <c r="AA189" s="38">
        <f t="shared" si="149"/>
      </c>
    </row>
    <row r="190" spans="1:27" s="14" customFormat="1" ht="18.75" hidden="1">
      <c r="A190" s="273" t="s">
        <v>106</v>
      </c>
      <c r="B190" s="26" t="s">
        <v>287</v>
      </c>
      <c r="C190" s="161" t="s">
        <v>330</v>
      </c>
      <c r="D190" s="274" t="s">
        <v>143</v>
      </c>
      <c r="E190" s="93">
        <f>IF($E$145&gt;1,0,IF('1)旅客船入力シート'!G134="○",1,IF('1)旅客船入力シート'!G134="-",9,IF('1)旅客船入力シート'!G134="×",2,0))))</f>
        <v>0</v>
      </c>
      <c r="F190" s="172" t="s">
        <v>121</v>
      </c>
      <c r="G190" s="172" t="s">
        <v>121</v>
      </c>
      <c r="H190" s="172" t="s">
        <v>121</v>
      </c>
      <c r="I190" s="172" t="s">
        <v>121</v>
      </c>
      <c r="J190" s="40"/>
      <c r="K190" s="40"/>
      <c r="L190" s="173"/>
      <c r="M190" s="172" t="s">
        <v>121</v>
      </c>
      <c r="N190" s="172" t="s">
        <v>121</v>
      </c>
      <c r="O190" s="173"/>
      <c r="R190" s="38">
        <f t="shared" si="140"/>
        <v>0</v>
      </c>
      <c r="S190" s="38">
        <f t="shared" si="141"/>
        <v>0</v>
      </c>
      <c r="T190" s="38">
        <f t="shared" si="142"/>
        <v>0</v>
      </c>
      <c r="U190" s="38">
        <f t="shared" si="143"/>
        <v>0</v>
      </c>
      <c r="V190" s="38">
        <f t="shared" si="144"/>
      </c>
      <c r="W190" s="38">
        <f t="shared" si="145"/>
      </c>
      <c r="X190" s="38">
        <f t="shared" si="146"/>
      </c>
      <c r="Y190" s="38">
        <f t="shared" si="147"/>
        <v>0</v>
      </c>
      <c r="Z190" s="38">
        <f t="shared" si="148"/>
        <v>0</v>
      </c>
      <c r="AA190" s="38">
        <f t="shared" si="149"/>
      </c>
    </row>
    <row r="191" spans="1:27" s="14" customFormat="1" ht="18.75" hidden="1">
      <c r="A191" s="273" t="s">
        <v>107</v>
      </c>
      <c r="B191" s="18" t="s">
        <v>677</v>
      </c>
      <c r="C191" s="160" t="s">
        <v>306</v>
      </c>
      <c r="D191" s="274" t="s">
        <v>202</v>
      </c>
      <c r="E191" s="90">
        <f>IF($E$215&gt;1,0,IF('1)旅客船入力シート'!G165="○",1,IF('1)旅客船入力シート'!G165="-",9,IF('1)旅客船入力シート'!G165="×",2,0))))</f>
        <v>0</v>
      </c>
      <c r="F191" s="277"/>
      <c r="G191" s="172" t="s">
        <v>121</v>
      </c>
      <c r="H191" s="38"/>
      <c r="I191" s="38"/>
      <c r="J191" s="38"/>
      <c r="K191" s="38"/>
      <c r="L191" s="173"/>
      <c r="M191" s="40"/>
      <c r="N191" s="40"/>
      <c r="O191" s="173"/>
      <c r="R191" s="38">
        <f t="shared" si="140"/>
      </c>
      <c r="S191" s="38">
        <f t="shared" si="141"/>
        <v>0</v>
      </c>
      <c r="T191" s="38">
        <f t="shared" si="142"/>
      </c>
      <c r="U191" s="38">
        <f t="shared" si="143"/>
      </c>
      <c r="V191" s="38">
        <f t="shared" si="144"/>
      </c>
      <c r="W191" s="38">
        <f t="shared" si="145"/>
      </c>
      <c r="X191" s="38">
        <f t="shared" si="146"/>
      </c>
      <c r="Y191" s="38">
        <f t="shared" si="147"/>
      </c>
      <c r="Z191" s="38">
        <f t="shared" si="148"/>
      </c>
      <c r="AA191" s="38">
        <f t="shared" si="149"/>
      </c>
    </row>
    <row r="192" spans="1:27" s="14" customFormat="1" ht="27" hidden="1">
      <c r="A192" s="273" t="s">
        <v>108</v>
      </c>
      <c r="B192" s="26" t="s">
        <v>65</v>
      </c>
      <c r="C192" s="161" t="s">
        <v>678</v>
      </c>
      <c r="D192" s="274" t="s">
        <v>147</v>
      </c>
      <c r="E192" s="93">
        <f>IF($E$245&gt;1,0,IF('1)旅客船入力シート'!G199="○",1,IF('1)旅客船入力シート'!G199="-",9,IF('1)旅客船入力シート'!G199="×",2,0))))</f>
        <v>0</v>
      </c>
      <c r="F192" s="172" t="s">
        <v>121</v>
      </c>
      <c r="G192" s="172" t="s">
        <v>121</v>
      </c>
      <c r="H192" s="172" t="s">
        <v>121</v>
      </c>
      <c r="I192" s="172" t="s">
        <v>121</v>
      </c>
      <c r="J192" s="172" t="s">
        <v>121</v>
      </c>
      <c r="K192" s="40"/>
      <c r="L192" s="173"/>
      <c r="M192" s="40"/>
      <c r="N192" s="172" t="s">
        <v>121</v>
      </c>
      <c r="O192" s="173"/>
      <c r="R192" s="38">
        <f t="shared" si="140"/>
        <v>0</v>
      </c>
      <c r="S192" s="38">
        <f t="shared" si="141"/>
        <v>0</v>
      </c>
      <c r="T192" s="38">
        <f t="shared" si="142"/>
        <v>0</v>
      </c>
      <c r="U192" s="38">
        <f t="shared" si="143"/>
        <v>0</v>
      </c>
      <c r="V192" s="38">
        <f t="shared" si="144"/>
        <v>0</v>
      </c>
      <c r="W192" s="38">
        <f t="shared" si="145"/>
      </c>
      <c r="X192" s="38">
        <f t="shared" si="146"/>
      </c>
      <c r="Y192" s="38">
        <f t="shared" si="147"/>
      </c>
      <c r="Z192" s="38">
        <f t="shared" si="148"/>
        <v>0</v>
      </c>
      <c r="AA192" s="38">
        <f t="shared" si="149"/>
      </c>
    </row>
    <row r="193" spans="1:27" s="14" customFormat="1" ht="27" hidden="1">
      <c r="A193" s="273" t="s">
        <v>109</v>
      </c>
      <c r="B193" s="26" t="s">
        <v>87</v>
      </c>
      <c r="C193" s="161" t="s">
        <v>306</v>
      </c>
      <c r="D193" s="274" t="s">
        <v>142</v>
      </c>
      <c r="E193" s="93">
        <f>IF($E$270&gt;1,0,IF('1)旅客船入力シート'!G222="○",1,IF('1)旅客船入力シート'!G222="-",9,IF('1)旅客船入力シート'!G222="×",2,0))))</f>
        <v>0</v>
      </c>
      <c r="F193" s="277"/>
      <c r="G193" s="172" t="s">
        <v>121</v>
      </c>
      <c r="H193" s="40"/>
      <c r="I193" s="40"/>
      <c r="J193" s="40"/>
      <c r="K193" s="40"/>
      <c r="L193" s="173"/>
      <c r="M193" s="40"/>
      <c r="N193" s="40"/>
      <c r="O193" s="173"/>
      <c r="R193" s="38">
        <f t="shared" si="140"/>
      </c>
      <c r="S193" s="38">
        <f t="shared" si="141"/>
        <v>0</v>
      </c>
      <c r="T193" s="38">
        <f t="shared" si="142"/>
      </c>
      <c r="U193" s="38">
        <f t="shared" si="143"/>
      </c>
      <c r="V193" s="38">
        <f t="shared" si="144"/>
      </c>
      <c r="W193" s="38">
        <f t="shared" si="145"/>
      </c>
      <c r="X193" s="38">
        <f t="shared" si="146"/>
      </c>
      <c r="Y193" s="38">
        <f t="shared" si="147"/>
      </c>
      <c r="Z193" s="38">
        <f t="shared" si="148"/>
      </c>
      <c r="AA193" s="38">
        <f t="shared" si="149"/>
      </c>
    </row>
    <row r="194" spans="1:27" s="14" customFormat="1" ht="27" hidden="1">
      <c r="A194" s="273" t="s">
        <v>104</v>
      </c>
      <c r="B194" s="116" t="s">
        <v>27</v>
      </c>
      <c r="C194" s="264" t="s">
        <v>292</v>
      </c>
      <c r="D194" s="275" t="s">
        <v>361</v>
      </c>
      <c r="E194" s="219">
        <f>IF($E$88&gt;1,0,IF('1)旅客船入力シート'!G91="○",1,IF('1)旅客船入力シート'!G91="-",9,IF('1)旅客船入力シート'!G91="×",2,0))))</f>
        <v>0</v>
      </c>
      <c r="F194" s="278" t="s">
        <v>122</v>
      </c>
      <c r="G194" s="278" t="s">
        <v>122</v>
      </c>
      <c r="H194" s="278" t="s">
        <v>122</v>
      </c>
      <c r="I194" s="278" t="s">
        <v>122</v>
      </c>
      <c r="J194" s="231"/>
      <c r="K194" s="231"/>
      <c r="L194" s="231"/>
      <c r="M194" s="278" t="s">
        <v>122</v>
      </c>
      <c r="N194" s="278" t="s">
        <v>122</v>
      </c>
      <c r="O194" s="231"/>
      <c r="R194" s="263">
        <f aca="true" t="shared" si="150" ref="R194:R202">IF(F194="◇",$E194,"")</f>
        <v>0</v>
      </c>
      <c r="S194" s="263">
        <f aca="true" t="shared" si="151" ref="S194:S202">IF(G194="◇",$E194,"")</f>
        <v>0</v>
      </c>
      <c r="T194" s="263">
        <f aca="true" t="shared" si="152" ref="T194:T202">IF(H194="◇",$E194,"")</f>
        <v>0</v>
      </c>
      <c r="U194" s="263">
        <f aca="true" t="shared" si="153" ref="U194:U202">IF(I194="◇",$E194,"")</f>
        <v>0</v>
      </c>
      <c r="V194" s="263">
        <f aca="true" t="shared" si="154" ref="V194:V202">IF(J194="◇",$E194,"")</f>
      </c>
      <c r="W194" s="263">
        <f aca="true" t="shared" si="155" ref="W194:W202">IF(K194="◇",$E194,"")</f>
      </c>
      <c r="X194" s="263">
        <f aca="true" t="shared" si="156" ref="X194:X202">IF(L194="◇",$E194,"")</f>
      </c>
      <c r="Y194" s="263">
        <f aca="true" t="shared" si="157" ref="Y194:Y202">IF(M194="◇",$E194,"")</f>
        <v>0</v>
      </c>
      <c r="Z194" s="263">
        <f aca="true" t="shared" si="158" ref="Z194:Z202">IF(N194="◇",$E194,"")</f>
        <v>0</v>
      </c>
      <c r="AA194" s="263">
        <f aca="true" t="shared" si="159" ref="AA194:AA202">IF(O194="◇",$E194,"")</f>
      </c>
    </row>
    <row r="195" spans="1:27" s="14" customFormat="1" ht="27" hidden="1">
      <c r="A195" s="273" t="s">
        <v>111</v>
      </c>
      <c r="B195" s="116" t="s">
        <v>49</v>
      </c>
      <c r="C195" s="264" t="s">
        <v>50</v>
      </c>
      <c r="D195" s="275" t="s">
        <v>247</v>
      </c>
      <c r="E195" s="219">
        <f>IF($E$145&gt;1,0,IF('1)旅客船入力シート'!G138="○",1,IF('1)旅客船入力シート'!G138="-",9,IF('1)旅客船入力シート'!G138="×",2,0))))</f>
        <v>0</v>
      </c>
      <c r="F195" s="278" t="s">
        <v>122</v>
      </c>
      <c r="G195" s="278" t="s">
        <v>122</v>
      </c>
      <c r="H195" s="278" t="s">
        <v>122</v>
      </c>
      <c r="I195" s="278" t="s">
        <v>122</v>
      </c>
      <c r="J195" s="231"/>
      <c r="K195" s="231"/>
      <c r="L195" s="231"/>
      <c r="M195" s="278" t="s">
        <v>122</v>
      </c>
      <c r="N195" s="278" t="s">
        <v>122</v>
      </c>
      <c r="O195" s="231"/>
      <c r="R195" s="263">
        <f aca="true" t="shared" si="160" ref="R195:AA195">IF(F195="◇",$E195,"")</f>
        <v>0</v>
      </c>
      <c r="S195" s="263">
        <f t="shared" si="160"/>
        <v>0</v>
      </c>
      <c r="T195" s="263">
        <f t="shared" si="160"/>
        <v>0</v>
      </c>
      <c r="U195" s="263">
        <f t="shared" si="160"/>
        <v>0</v>
      </c>
      <c r="V195" s="263">
        <f t="shared" si="160"/>
      </c>
      <c r="W195" s="263">
        <f t="shared" si="160"/>
      </c>
      <c r="X195" s="263">
        <f t="shared" si="160"/>
      </c>
      <c r="Y195" s="263">
        <f t="shared" si="160"/>
        <v>0</v>
      </c>
      <c r="Z195" s="263">
        <f t="shared" si="160"/>
        <v>0</v>
      </c>
      <c r="AA195" s="263">
        <f t="shared" si="160"/>
      </c>
    </row>
    <row r="196" spans="1:27" s="21" customFormat="1" ht="18.75" hidden="1">
      <c r="A196" s="273" t="s">
        <v>113</v>
      </c>
      <c r="B196" s="116" t="s">
        <v>65</v>
      </c>
      <c r="C196" s="264" t="s">
        <v>292</v>
      </c>
      <c r="D196" s="275" t="s">
        <v>344</v>
      </c>
      <c r="E196" s="219">
        <f>IF($E$226&gt;1,0,IF($E$227=9,0,IF('1)旅客船入力シート'!G175="○",1,IF('1)旅客船入力シート'!G175="-",9,IF('1)旅客船入力シート'!G175="×",2,0)))))</f>
        <v>0</v>
      </c>
      <c r="F196" s="278" t="s">
        <v>122</v>
      </c>
      <c r="G196" s="278" t="s">
        <v>122</v>
      </c>
      <c r="H196" s="278" t="s">
        <v>122</v>
      </c>
      <c r="I196" s="278" t="s">
        <v>122</v>
      </c>
      <c r="J196" s="278" t="s">
        <v>122</v>
      </c>
      <c r="K196" s="263"/>
      <c r="L196" s="263"/>
      <c r="M196" s="278" t="s">
        <v>122</v>
      </c>
      <c r="N196" s="278" t="s">
        <v>122</v>
      </c>
      <c r="O196" s="263"/>
      <c r="R196" s="263">
        <f t="shared" si="150"/>
        <v>0</v>
      </c>
      <c r="S196" s="263">
        <f t="shared" si="151"/>
        <v>0</v>
      </c>
      <c r="T196" s="263">
        <f t="shared" si="152"/>
        <v>0</v>
      </c>
      <c r="U196" s="263">
        <f t="shared" si="153"/>
        <v>0</v>
      </c>
      <c r="V196" s="263">
        <f t="shared" si="154"/>
        <v>0</v>
      </c>
      <c r="W196" s="263">
        <f t="shared" si="155"/>
      </c>
      <c r="X196" s="263">
        <f t="shared" si="156"/>
      </c>
      <c r="Y196" s="263">
        <f t="shared" si="157"/>
        <v>0</v>
      </c>
      <c r="Z196" s="263">
        <f t="shared" si="158"/>
        <v>0</v>
      </c>
      <c r="AA196" s="263">
        <f t="shared" si="159"/>
      </c>
    </row>
    <row r="197" spans="1:27" s="21" customFormat="1" ht="27" hidden="1">
      <c r="A197" s="273" t="s">
        <v>114</v>
      </c>
      <c r="B197" s="34" t="s">
        <v>65</v>
      </c>
      <c r="C197" s="271" t="s">
        <v>292</v>
      </c>
      <c r="D197" s="275" t="s">
        <v>145</v>
      </c>
      <c r="E197" s="219">
        <f>IF($E$226&gt;1,0,IF($E$227=9,0,IF('1)旅客船入力シート'!G176="○",1,IF('1)旅客船入力シート'!G176="-",9,IF('1)旅客船入力シート'!G176="×",2,0)))))</f>
        <v>0</v>
      </c>
      <c r="F197" s="278" t="s">
        <v>122</v>
      </c>
      <c r="G197" s="278" t="s">
        <v>122</v>
      </c>
      <c r="H197" s="278" t="s">
        <v>122</v>
      </c>
      <c r="I197" s="278" t="s">
        <v>122</v>
      </c>
      <c r="J197" s="278" t="s">
        <v>122</v>
      </c>
      <c r="K197" s="231"/>
      <c r="L197" s="231"/>
      <c r="M197" s="278" t="s">
        <v>122</v>
      </c>
      <c r="N197" s="278" t="s">
        <v>122</v>
      </c>
      <c r="O197" s="278" t="s">
        <v>122</v>
      </c>
      <c r="R197" s="263">
        <f t="shared" si="150"/>
        <v>0</v>
      </c>
      <c r="S197" s="263">
        <f t="shared" si="151"/>
        <v>0</v>
      </c>
      <c r="T197" s="263">
        <f t="shared" si="152"/>
        <v>0</v>
      </c>
      <c r="U197" s="263">
        <f t="shared" si="153"/>
        <v>0</v>
      </c>
      <c r="V197" s="263">
        <f t="shared" si="154"/>
        <v>0</v>
      </c>
      <c r="W197" s="263">
        <f t="shared" si="155"/>
      </c>
      <c r="X197" s="263">
        <f t="shared" si="156"/>
      </c>
      <c r="Y197" s="263">
        <f t="shared" si="157"/>
        <v>0</v>
      </c>
      <c r="Z197" s="263">
        <f t="shared" si="158"/>
        <v>0</v>
      </c>
      <c r="AA197" s="263">
        <f t="shared" si="159"/>
        <v>0</v>
      </c>
    </row>
    <row r="198" spans="1:27" s="14" customFormat="1" ht="27" hidden="1">
      <c r="A198" s="273" t="s">
        <v>114</v>
      </c>
      <c r="B198" s="116" t="s">
        <v>67</v>
      </c>
      <c r="C198" s="264" t="s">
        <v>292</v>
      </c>
      <c r="D198" s="275" t="s">
        <v>144</v>
      </c>
      <c r="E198" s="219">
        <f>IF($E$226&gt;1,0,IF($E$229=9,0,IF('1)旅客船入力シート'!G181="○",1,IF('1)旅客船入力シート'!G181="-",9,IF('1)旅客船入力シート'!G181="×",2,0)))))</f>
        <v>0</v>
      </c>
      <c r="F198" s="278" t="s">
        <v>122</v>
      </c>
      <c r="G198" s="278" t="s">
        <v>122</v>
      </c>
      <c r="H198" s="278" t="s">
        <v>122</v>
      </c>
      <c r="I198" s="278" t="s">
        <v>122</v>
      </c>
      <c r="J198" s="278" t="s">
        <v>122</v>
      </c>
      <c r="K198" s="231"/>
      <c r="L198" s="231"/>
      <c r="M198" s="278" t="s">
        <v>122</v>
      </c>
      <c r="N198" s="278" t="s">
        <v>122</v>
      </c>
      <c r="O198" s="278" t="s">
        <v>122</v>
      </c>
      <c r="R198" s="263">
        <f t="shared" si="150"/>
        <v>0</v>
      </c>
      <c r="S198" s="263">
        <f t="shared" si="151"/>
        <v>0</v>
      </c>
      <c r="T198" s="263">
        <f t="shared" si="152"/>
        <v>0</v>
      </c>
      <c r="U198" s="263">
        <f t="shared" si="153"/>
        <v>0</v>
      </c>
      <c r="V198" s="263">
        <f t="shared" si="154"/>
        <v>0</v>
      </c>
      <c r="W198" s="263">
        <f t="shared" si="155"/>
      </c>
      <c r="X198" s="263">
        <f t="shared" si="156"/>
      </c>
      <c r="Y198" s="263">
        <f t="shared" si="157"/>
        <v>0</v>
      </c>
      <c r="Z198" s="263">
        <f t="shared" si="158"/>
        <v>0</v>
      </c>
      <c r="AA198" s="263">
        <f t="shared" si="159"/>
        <v>0</v>
      </c>
    </row>
    <row r="199" spans="1:27" s="14" customFormat="1" ht="27" hidden="1">
      <c r="A199" s="273" t="s">
        <v>114</v>
      </c>
      <c r="B199" s="116" t="s">
        <v>72</v>
      </c>
      <c r="C199" s="264" t="s">
        <v>292</v>
      </c>
      <c r="D199" s="275" t="s">
        <v>146</v>
      </c>
      <c r="E199" s="219">
        <f>IF($E$226&gt;1,0,IF($E$231=9,0,IF('1)旅客船入力シート'!G187="○",1,IF('1)旅客船入力シート'!G187="-",9,IF('1)旅客船入力シート'!G187="×",2,0)))))</f>
        <v>0</v>
      </c>
      <c r="F199" s="278" t="s">
        <v>122</v>
      </c>
      <c r="G199" s="278" t="s">
        <v>122</v>
      </c>
      <c r="H199" s="278" t="s">
        <v>122</v>
      </c>
      <c r="I199" s="278" t="s">
        <v>122</v>
      </c>
      <c r="J199" s="278" t="s">
        <v>122</v>
      </c>
      <c r="K199" s="231"/>
      <c r="L199" s="231"/>
      <c r="M199" s="278" t="s">
        <v>122</v>
      </c>
      <c r="N199" s="278" t="s">
        <v>122</v>
      </c>
      <c r="O199" s="278" t="s">
        <v>122</v>
      </c>
      <c r="R199" s="263">
        <f t="shared" si="150"/>
        <v>0</v>
      </c>
      <c r="S199" s="263">
        <f t="shared" si="151"/>
        <v>0</v>
      </c>
      <c r="T199" s="263">
        <f t="shared" si="152"/>
        <v>0</v>
      </c>
      <c r="U199" s="263">
        <f t="shared" si="153"/>
        <v>0</v>
      </c>
      <c r="V199" s="263">
        <f t="shared" si="154"/>
        <v>0</v>
      </c>
      <c r="W199" s="263">
        <f t="shared" si="155"/>
      </c>
      <c r="X199" s="263">
        <f t="shared" si="156"/>
      </c>
      <c r="Y199" s="263">
        <f t="shared" si="157"/>
        <v>0</v>
      </c>
      <c r="Z199" s="263">
        <f t="shared" si="158"/>
        <v>0</v>
      </c>
      <c r="AA199" s="263">
        <f t="shared" si="159"/>
        <v>0</v>
      </c>
    </row>
    <row r="200" spans="1:27" s="14" customFormat="1" ht="18.75" hidden="1">
      <c r="A200" s="273" t="s">
        <v>115</v>
      </c>
      <c r="B200" s="116" t="s">
        <v>92</v>
      </c>
      <c r="C200" s="264" t="s">
        <v>292</v>
      </c>
      <c r="D200" s="275" t="s">
        <v>148</v>
      </c>
      <c r="E200" s="219">
        <f>IF($E$285&gt;1,0,IF('1)旅客船入力シート'!G235="○",1,IF('1)旅客船入力シート'!G235="-",9,IF('1)旅客船入力シート'!G235="×",2,0))))</f>
        <v>0</v>
      </c>
      <c r="F200" s="278" t="s">
        <v>122</v>
      </c>
      <c r="G200" s="263"/>
      <c r="H200" s="263"/>
      <c r="I200" s="263"/>
      <c r="J200" s="278" t="s">
        <v>122</v>
      </c>
      <c r="K200" s="278" t="s">
        <v>122</v>
      </c>
      <c r="L200" s="278" t="s">
        <v>122</v>
      </c>
      <c r="M200" s="263"/>
      <c r="N200" s="263"/>
      <c r="O200" s="278" t="s">
        <v>122</v>
      </c>
      <c r="R200" s="263">
        <f t="shared" si="150"/>
        <v>0</v>
      </c>
      <c r="S200" s="263">
        <f t="shared" si="151"/>
      </c>
      <c r="T200" s="263">
        <f t="shared" si="152"/>
      </c>
      <c r="U200" s="263">
        <f t="shared" si="153"/>
      </c>
      <c r="V200" s="263">
        <f t="shared" si="154"/>
        <v>0</v>
      </c>
      <c r="W200" s="263">
        <f t="shared" si="155"/>
        <v>0</v>
      </c>
      <c r="X200" s="263">
        <f t="shared" si="156"/>
        <v>0</v>
      </c>
      <c r="Y200" s="263">
        <f t="shared" si="157"/>
      </c>
      <c r="Z200" s="263">
        <f t="shared" si="158"/>
      </c>
      <c r="AA200" s="263">
        <f t="shared" si="159"/>
        <v>0</v>
      </c>
    </row>
    <row r="201" spans="1:27" s="14" customFormat="1" ht="18.75" hidden="1">
      <c r="A201" s="273" t="s">
        <v>115</v>
      </c>
      <c r="B201" s="34" t="s">
        <v>92</v>
      </c>
      <c r="C201" s="271" t="s">
        <v>292</v>
      </c>
      <c r="D201" s="275" t="s">
        <v>264</v>
      </c>
      <c r="E201" s="219">
        <f>IF($E$285&gt;1,0,IF('1)旅客船入力シート'!G236="○",1,IF('1)旅客船入力シート'!G236="-",9,IF('1)旅客船入力シート'!G236="×",2,0))))</f>
        <v>0</v>
      </c>
      <c r="F201" s="279"/>
      <c r="G201" s="263"/>
      <c r="H201" s="263"/>
      <c r="I201" s="263"/>
      <c r="J201" s="263"/>
      <c r="K201" s="263"/>
      <c r="L201" s="263"/>
      <c r="M201" s="263"/>
      <c r="N201" s="263"/>
      <c r="O201" s="278" t="s">
        <v>122</v>
      </c>
      <c r="R201" s="263">
        <f t="shared" si="150"/>
      </c>
      <c r="S201" s="263">
        <f t="shared" si="151"/>
      </c>
      <c r="T201" s="263">
        <f t="shared" si="152"/>
      </c>
      <c r="U201" s="263">
        <f t="shared" si="153"/>
      </c>
      <c r="V201" s="263">
        <f t="shared" si="154"/>
      </c>
      <c r="W201" s="263">
        <f t="shared" si="155"/>
      </c>
      <c r="X201" s="263">
        <f t="shared" si="156"/>
      </c>
      <c r="Y201" s="263">
        <f t="shared" si="157"/>
      </c>
      <c r="Z201" s="263">
        <f t="shared" si="158"/>
      </c>
      <c r="AA201" s="263">
        <f t="shared" si="159"/>
        <v>0</v>
      </c>
    </row>
    <row r="202" spans="1:27" s="14" customFormat="1" ht="18.75" hidden="1">
      <c r="A202" s="273" t="s">
        <v>116</v>
      </c>
      <c r="B202" s="116" t="s">
        <v>672</v>
      </c>
      <c r="C202" s="264" t="s">
        <v>292</v>
      </c>
      <c r="D202" s="276" t="s">
        <v>149</v>
      </c>
      <c r="E202" s="225">
        <f>IF($E$309&gt;1,0,IF('1)旅客船入力シート'!G253="○",1,IF('1)旅客船入力シート'!G253="-",9,IF('1)旅客船入力シート'!G253="×",2,0))))</f>
        <v>0</v>
      </c>
      <c r="F202" s="278" t="s">
        <v>122</v>
      </c>
      <c r="G202" s="278" t="s">
        <v>122</v>
      </c>
      <c r="H202" s="278" t="s">
        <v>122</v>
      </c>
      <c r="I202" s="278" t="s">
        <v>122</v>
      </c>
      <c r="J202" s="278" t="s">
        <v>122</v>
      </c>
      <c r="K202" s="278" t="s">
        <v>122</v>
      </c>
      <c r="L202" s="278" t="s">
        <v>122</v>
      </c>
      <c r="M202" s="263"/>
      <c r="N202" s="263"/>
      <c r="O202" s="278" t="s">
        <v>122</v>
      </c>
      <c r="R202" s="263">
        <f t="shared" si="150"/>
        <v>0</v>
      </c>
      <c r="S202" s="263">
        <f t="shared" si="151"/>
        <v>0</v>
      </c>
      <c r="T202" s="263">
        <f t="shared" si="152"/>
        <v>0</v>
      </c>
      <c r="U202" s="263">
        <f t="shared" si="153"/>
        <v>0</v>
      </c>
      <c r="V202" s="263">
        <f t="shared" si="154"/>
        <v>0</v>
      </c>
      <c r="W202" s="263">
        <f t="shared" si="155"/>
        <v>0</v>
      </c>
      <c r="X202" s="263">
        <f t="shared" si="156"/>
        <v>0</v>
      </c>
      <c r="Y202" s="263">
        <f t="shared" si="157"/>
      </c>
      <c r="Z202" s="263">
        <f t="shared" si="158"/>
      </c>
      <c r="AA202" s="263">
        <f t="shared" si="159"/>
        <v>0</v>
      </c>
    </row>
    <row r="203" spans="1:27" s="14" customFormat="1" ht="19.5" hidden="1" thickBot="1">
      <c r="A203" s="273" t="s">
        <v>116</v>
      </c>
      <c r="B203" s="34" t="s">
        <v>672</v>
      </c>
      <c r="C203" s="271" t="s">
        <v>292</v>
      </c>
      <c r="D203" s="276" t="s">
        <v>194</v>
      </c>
      <c r="E203" s="227">
        <f>IF($E$309&gt;1,0,IF('1)旅客船入力シート'!G254="○",1,IF('1)旅客船入力シート'!G254="-",9,IF('1)旅客船入力シート'!G254="×",2,0))))</f>
        <v>0</v>
      </c>
      <c r="F203" s="279"/>
      <c r="G203" s="263"/>
      <c r="H203" s="263"/>
      <c r="I203" s="263"/>
      <c r="J203" s="263"/>
      <c r="K203" s="263"/>
      <c r="L203" s="263"/>
      <c r="M203" s="263"/>
      <c r="N203" s="263"/>
      <c r="O203" s="278" t="s">
        <v>122</v>
      </c>
      <c r="R203" s="263">
        <f aca="true" t="shared" si="161" ref="R203:AA205">IF(F203="◇",$E203,"")</f>
      </c>
      <c r="S203" s="263">
        <f t="shared" si="161"/>
      </c>
      <c r="T203" s="263">
        <f t="shared" si="161"/>
      </c>
      <c r="U203" s="263">
        <f t="shared" si="161"/>
      </c>
      <c r="V203" s="263">
        <f t="shared" si="161"/>
      </c>
      <c r="W203" s="263">
        <f t="shared" si="161"/>
      </c>
      <c r="X203" s="263">
        <f t="shared" si="161"/>
      </c>
      <c r="Y203" s="263">
        <f t="shared" si="161"/>
      </c>
      <c r="Z203" s="263">
        <f t="shared" si="161"/>
      </c>
      <c r="AA203" s="263">
        <f t="shared" si="161"/>
        <v>0</v>
      </c>
    </row>
    <row r="204" spans="1:27" s="14" customFormat="1" ht="18.75" hidden="1">
      <c r="A204" s="273" t="s">
        <v>110</v>
      </c>
      <c r="B204" s="34" t="s">
        <v>27</v>
      </c>
      <c r="C204" s="271" t="s">
        <v>292</v>
      </c>
      <c r="D204" s="275" t="s">
        <v>360</v>
      </c>
      <c r="E204" s="219">
        <f>IF($E$88&gt;1,0,IF('1)旅客船入力シート'!G92="○",1,IF('1)旅客船入力シート'!G92="-",9,IF('1)旅客船入力シート'!G92="×",2,0))))</f>
        <v>0</v>
      </c>
      <c r="F204" s="279"/>
      <c r="G204" s="263"/>
      <c r="H204" s="263"/>
      <c r="I204" s="263"/>
      <c r="J204" s="263"/>
      <c r="K204" s="263"/>
      <c r="L204" s="263"/>
      <c r="M204" s="263"/>
      <c r="N204" s="263"/>
      <c r="O204" s="322" t="s">
        <v>122</v>
      </c>
      <c r="R204" s="263">
        <f t="shared" si="161"/>
      </c>
      <c r="S204" s="263">
        <f t="shared" si="161"/>
      </c>
      <c r="T204" s="263">
        <f t="shared" si="161"/>
      </c>
      <c r="U204" s="263">
        <f t="shared" si="161"/>
      </c>
      <c r="V204" s="263">
        <f t="shared" si="161"/>
      </c>
      <c r="W204" s="263">
        <f t="shared" si="161"/>
      </c>
      <c r="X204" s="263">
        <f t="shared" si="161"/>
      </c>
      <c r="Y204" s="263">
        <f t="shared" si="161"/>
      </c>
      <c r="Z204" s="263">
        <f t="shared" si="161"/>
      </c>
      <c r="AA204" s="319">
        <f t="shared" si="161"/>
        <v>0</v>
      </c>
    </row>
    <row r="205" spans="1:27" s="14" customFormat="1" ht="18.75" hidden="1">
      <c r="A205" s="273" t="s">
        <v>112</v>
      </c>
      <c r="B205" s="34" t="s">
        <v>49</v>
      </c>
      <c r="C205" s="271" t="s">
        <v>50</v>
      </c>
      <c r="D205" s="275" t="s">
        <v>331</v>
      </c>
      <c r="E205" s="219">
        <f>IF($E$145&gt;1,0,IF('1)旅客船入力シート'!G139="○",1,IF('1)旅客船入力シート'!G139="-",9,IF('1)旅客船入力シート'!G139="×",2,0))))</f>
        <v>0</v>
      </c>
      <c r="F205" s="279"/>
      <c r="G205" s="263"/>
      <c r="H205" s="263"/>
      <c r="I205" s="263"/>
      <c r="J205" s="263"/>
      <c r="K205" s="263"/>
      <c r="L205" s="263"/>
      <c r="M205" s="263"/>
      <c r="N205" s="263"/>
      <c r="O205" s="322" t="s">
        <v>122</v>
      </c>
      <c r="R205" s="263">
        <f t="shared" si="161"/>
      </c>
      <c r="S205" s="263">
        <f t="shared" si="161"/>
      </c>
      <c r="T205" s="263">
        <f t="shared" si="161"/>
      </c>
      <c r="U205" s="263">
        <f t="shared" si="161"/>
      </c>
      <c r="V205" s="263">
        <f t="shared" si="161"/>
      </c>
      <c r="W205" s="263">
        <f t="shared" si="161"/>
      </c>
      <c r="X205" s="263">
        <f t="shared" si="161"/>
      </c>
      <c r="Y205" s="263">
        <f t="shared" si="161"/>
      </c>
      <c r="Z205" s="263">
        <f t="shared" si="161"/>
      </c>
      <c r="AA205" s="319">
        <f t="shared" si="161"/>
        <v>0</v>
      </c>
    </row>
    <row r="206" spans="1:27" s="21" customFormat="1" ht="18.75" hidden="1">
      <c r="A206" s="25"/>
      <c r="B206" s="29"/>
      <c r="C206" s="283"/>
      <c r="D206" s="28"/>
      <c r="E206" s="149"/>
      <c r="F206" s="284"/>
      <c r="G206" s="284"/>
      <c r="H206" s="284"/>
      <c r="I206" s="284"/>
      <c r="J206" s="284"/>
      <c r="K206" s="284"/>
      <c r="L206" s="284"/>
      <c r="M206" s="284"/>
      <c r="N206" s="284"/>
      <c r="O206" s="284"/>
      <c r="Q206" s="77" t="s">
        <v>429</v>
      </c>
      <c r="R206" s="287">
        <f>COUNTIF(R184:R193,1)</f>
        <v>0</v>
      </c>
      <c r="S206" s="287">
        <f aca="true" t="shared" si="162" ref="S206:Z206">COUNTIF(S184:S193,1)</f>
        <v>0</v>
      </c>
      <c r="T206" s="287">
        <f t="shared" si="162"/>
        <v>0</v>
      </c>
      <c r="U206" s="287">
        <f t="shared" si="162"/>
        <v>0</v>
      </c>
      <c r="V206" s="287">
        <f t="shared" si="162"/>
        <v>0</v>
      </c>
      <c r="W206" s="287">
        <f t="shared" si="162"/>
        <v>0</v>
      </c>
      <c r="X206" s="287">
        <f t="shared" si="162"/>
        <v>0</v>
      </c>
      <c r="Y206" s="287">
        <f t="shared" si="162"/>
        <v>0</v>
      </c>
      <c r="Z206" s="287">
        <f t="shared" si="162"/>
        <v>0</v>
      </c>
      <c r="AA206" s="287">
        <f>COUNTIF(AA184:AA193,1)</f>
        <v>0</v>
      </c>
    </row>
    <row r="207" spans="1:27" s="21" customFormat="1" ht="18.75" hidden="1">
      <c r="A207" s="25"/>
      <c r="B207" s="29"/>
      <c r="C207" s="283"/>
      <c r="D207" s="28"/>
      <c r="E207" s="149"/>
      <c r="F207" s="284"/>
      <c r="G207" s="284"/>
      <c r="H207" s="284"/>
      <c r="I207" s="284"/>
      <c r="J207" s="284"/>
      <c r="K207" s="284"/>
      <c r="L207" s="284"/>
      <c r="M207" s="284"/>
      <c r="N207" s="284"/>
      <c r="O207" s="284"/>
      <c r="Q207" s="77" t="s">
        <v>427</v>
      </c>
      <c r="R207" s="287">
        <f>COUNTIF(R184:R193,2)</f>
        <v>0</v>
      </c>
      <c r="S207" s="287">
        <f aca="true" t="shared" si="163" ref="S207:Z207">COUNTIF(S184:S193,2)</f>
        <v>0</v>
      </c>
      <c r="T207" s="287">
        <f>COUNTIF(T184:T193,2)</f>
        <v>0</v>
      </c>
      <c r="U207" s="287">
        <f t="shared" si="163"/>
        <v>0</v>
      </c>
      <c r="V207" s="287">
        <f t="shared" si="163"/>
        <v>0</v>
      </c>
      <c r="W207" s="287">
        <f t="shared" si="163"/>
        <v>0</v>
      </c>
      <c r="X207" s="287">
        <f t="shared" si="163"/>
        <v>0</v>
      </c>
      <c r="Y207" s="287">
        <f t="shared" si="163"/>
        <v>0</v>
      </c>
      <c r="Z207" s="287">
        <f t="shared" si="163"/>
        <v>0</v>
      </c>
      <c r="AA207" s="287">
        <f>COUNTIF(AA184:AA193,2)</f>
        <v>0</v>
      </c>
    </row>
    <row r="208" spans="1:27" s="21" customFormat="1" ht="18.75" hidden="1">
      <c r="A208" s="25"/>
      <c r="B208" s="29"/>
      <c r="C208" s="283"/>
      <c r="D208" s="28"/>
      <c r="E208" s="149"/>
      <c r="F208" s="284"/>
      <c r="G208" s="284"/>
      <c r="H208" s="284"/>
      <c r="I208" s="284"/>
      <c r="J208" s="284"/>
      <c r="K208" s="284"/>
      <c r="L208" s="284"/>
      <c r="M208" s="284"/>
      <c r="N208" s="284"/>
      <c r="O208" s="284"/>
      <c r="Q208" s="78" t="s">
        <v>428</v>
      </c>
      <c r="R208" s="288">
        <f aca="true" t="shared" si="164" ref="R208:Z208">COUNTIF(R194:R205,1)</f>
        <v>0</v>
      </c>
      <c r="S208" s="288">
        <f t="shared" si="164"/>
        <v>0</v>
      </c>
      <c r="T208" s="288">
        <f t="shared" si="164"/>
        <v>0</v>
      </c>
      <c r="U208" s="288">
        <f t="shared" si="164"/>
        <v>0</v>
      </c>
      <c r="V208" s="288">
        <f t="shared" si="164"/>
        <v>0</v>
      </c>
      <c r="W208" s="288">
        <f t="shared" si="164"/>
        <v>0</v>
      </c>
      <c r="X208" s="288">
        <f t="shared" si="164"/>
        <v>0</v>
      </c>
      <c r="Y208" s="288">
        <f t="shared" si="164"/>
        <v>0</v>
      </c>
      <c r="Z208" s="288">
        <f t="shared" si="164"/>
        <v>0</v>
      </c>
      <c r="AA208" s="288">
        <f>COUNTIF(AA194:AA203,1)</f>
        <v>0</v>
      </c>
    </row>
    <row r="209" spans="1:27" s="14" customFormat="1" ht="18.75" hidden="1">
      <c r="A209" s="25"/>
      <c r="B209" s="29"/>
      <c r="C209" s="283"/>
      <c r="D209" s="28"/>
      <c r="E209" s="149"/>
      <c r="F209" s="284"/>
      <c r="G209" s="284"/>
      <c r="H209" s="284"/>
      <c r="I209" s="284"/>
      <c r="J209" s="284"/>
      <c r="K209" s="284"/>
      <c r="L209" s="284"/>
      <c r="M209" s="284"/>
      <c r="N209" s="284"/>
      <c r="O209" s="284"/>
      <c r="P209" s="21"/>
      <c r="Q209" s="21"/>
      <c r="R209" s="284"/>
      <c r="S209" s="284"/>
      <c r="T209" s="284"/>
      <c r="U209" s="284"/>
      <c r="V209" s="284"/>
      <c r="W209" s="284"/>
      <c r="X209" s="284"/>
      <c r="Y209" s="284"/>
      <c r="Z209" s="284"/>
      <c r="AA209" s="284"/>
    </row>
    <row r="210" spans="1:27" s="12" customFormat="1" ht="25.5" hidden="1">
      <c r="A210" s="31"/>
      <c r="B210" s="113"/>
      <c r="C210" s="13"/>
      <c r="E210" s="68"/>
      <c r="F210" s="35"/>
      <c r="G210" s="35"/>
      <c r="H210" s="35"/>
      <c r="I210" s="35"/>
      <c r="J210" s="35"/>
      <c r="K210" s="35"/>
      <c r="L210" s="35"/>
      <c r="M210" s="35"/>
      <c r="N210" s="35"/>
      <c r="O210" s="35"/>
      <c r="R210" s="35"/>
      <c r="S210" s="35"/>
      <c r="T210" s="35"/>
      <c r="U210" s="35"/>
      <c r="V210" s="35"/>
      <c r="W210" s="35"/>
      <c r="X210" s="35"/>
      <c r="Y210" s="35"/>
      <c r="Z210" s="35"/>
      <c r="AA210" s="35"/>
    </row>
    <row r="211" spans="1:27" s="12" customFormat="1" ht="25.5" hidden="1">
      <c r="A211" s="31" t="s">
        <v>57</v>
      </c>
      <c r="B211" s="113"/>
      <c r="C211" s="13"/>
      <c r="E211" s="68"/>
      <c r="F211" s="35"/>
      <c r="G211" s="35"/>
      <c r="H211" s="35"/>
      <c r="I211" s="35"/>
      <c r="J211" s="35"/>
      <c r="K211" s="35"/>
      <c r="L211" s="35"/>
      <c r="M211" s="35"/>
      <c r="N211" s="35"/>
      <c r="O211" s="35"/>
      <c r="R211" s="35"/>
      <c r="S211" s="35"/>
      <c r="T211" s="35"/>
      <c r="U211" s="35"/>
      <c r="V211" s="35"/>
      <c r="W211" s="35"/>
      <c r="X211" s="35"/>
      <c r="Y211" s="35"/>
      <c r="Z211" s="35"/>
      <c r="AA211" s="35"/>
    </row>
    <row r="212" spans="1:5" ht="18.75" hidden="1">
      <c r="A212" s="115"/>
      <c r="B212" s="104" t="s">
        <v>187</v>
      </c>
      <c r="C212" s="3"/>
      <c r="D212" s="2"/>
      <c r="E212" s="35"/>
    </row>
    <row r="213" spans="1:27" s="14" customFormat="1" ht="18.75" hidden="1">
      <c r="A213" s="25"/>
      <c r="B213" s="333" t="s">
        <v>58</v>
      </c>
      <c r="C213" s="354" t="s">
        <v>638</v>
      </c>
      <c r="D213" s="334" t="s">
        <v>307</v>
      </c>
      <c r="E213" s="351" t="s">
        <v>303</v>
      </c>
      <c r="F213" s="376" t="s">
        <v>661</v>
      </c>
      <c r="G213" s="372" t="s">
        <v>662</v>
      </c>
      <c r="H213" s="372" t="s">
        <v>663</v>
      </c>
      <c r="I213" s="372" t="s">
        <v>664</v>
      </c>
      <c r="J213" s="372" t="s">
        <v>665</v>
      </c>
      <c r="K213" s="372" t="s">
        <v>666</v>
      </c>
      <c r="L213" s="372" t="s">
        <v>667</v>
      </c>
      <c r="M213" s="372" t="s">
        <v>668</v>
      </c>
      <c r="N213" s="372" t="s">
        <v>669</v>
      </c>
      <c r="O213" s="372" t="s">
        <v>670</v>
      </c>
      <c r="Q213" s="79" t="s">
        <v>425</v>
      </c>
      <c r="R213" s="37">
        <f>COUNTIF(R215:R218,1)+COUNTIF(R215:R218,2)</f>
        <v>0</v>
      </c>
      <c r="S213" s="37">
        <f>COUNTIF(S215:S218,1)+COUNTIF(S215:S218,2)</f>
        <v>0</v>
      </c>
      <c r="T213" s="37">
        <f aca="true" t="shared" si="165" ref="T213:AA213">COUNTIF(T215:T218,1)+COUNTIF(T215:T218,2)</f>
        <v>0</v>
      </c>
      <c r="U213" s="37">
        <f t="shared" si="165"/>
        <v>0</v>
      </c>
      <c r="V213" s="37">
        <f t="shared" si="165"/>
        <v>0</v>
      </c>
      <c r="W213" s="37">
        <f t="shared" si="165"/>
        <v>0</v>
      </c>
      <c r="X213" s="37">
        <f t="shared" si="165"/>
        <v>0</v>
      </c>
      <c r="Y213" s="37">
        <f t="shared" si="165"/>
        <v>0</v>
      </c>
      <c r="Z213" s="37">
        <f t="shared" si="165"/>
        <v>0</v>
      </c>
      <c r="AA213" s="37">
        <f t="shared" si="165"/>
        <v>0</v>
      </c>
    </row>
    <row r="214" spans="1:27" s="14" customFormat="1" ht="19.5" hidden="1" thickBot="1">
      <c r="A214" s="25"/>
      <c r="B214" s="334"/>
      <c r="C214" s="355"/>
      <c r="D214" s="334"/>
      <c r="E214" s="367"/>
      <c r="F214" s="377"/>
      <c r="G214" s="372"/>
      <c r="H214" s="372"/>
      <c r="I214" s="372"/>
      <c r="J214" s="372"/>
      <c r="K214" s="372"/>
      <c r="L214" s="372"/>
      <c r="M214" s="372"/>
      <c r="N214" s="372"/>
      <c r="O214" s="372"/>
      <c r="Q214" s="79" t="s">
        <v>426</v>
      </c>
      <c r="R214" s="37">
        <v>0</v>
      </c>
      <c r="S214" s="37">
        <v>0</v>
      </c>
      <c r="T214" s="37">
        <v>0</v>
      </c>
      <c r="U214" s="37">
        <v>0</v>
      </c>
      <c r="V214" s="37">
        <v>0</v>
      </c>
      <c r="W214" s="37">
        <v>0</v>
      </c>
      <c r="X214" s="37">
        <v>0</v>
      </c>
      <c r="Y214" s="37">
        <v>0</v>
      </c>
      <c r="Z214" s="37">
        <v>0</v>
      </c>
      <c r="AA214" s="37">
        <v>0</v>
      </c>
    </row>
    <row r="215" spans="1:27" s="14" customFormat="1" ht="54" hidden="1">
      <c r="A215" s="25"/>
      <c r="B215" s="36" t="s">
        <v>671</v>
      </c>
      <c r="C215" s="239" t="s">
        <v>280</v>
      </c>
      <c r="D215" s="246" t="s">
        <v>141</v>
      </c>
      <c r="E215" s="247">
        <f>IF('1)旅客船入力シート'!G161="○",1,IF('1)旅客船入力シート'!G161="-",9,IF('1)旅客船入力シート'!G161="×",2,0)))</f>
        <v>0</v>
      </c>
      <c r="F215" s="245"/>
      <c r="G215" s="245" t="s">
        <v>225</v>
      </c>
      <c r="H215" s="245"/>
      <c r="I215" s="245"/>
      <c r="J215" s="245"/>
      <c r="K215" s="245"/>
      <c r="L215" s="245"/>
      <c r="M215" s="245"/>
      <c r="N215" s="245"/>
      <c r="O215" s="245"/>
      <c r="R215" s="245">
        <f aca="true" t="shared" si="166" ref="R215:AA218">IF(F215="○",$E215,"")</f>
      </c>
      <c r="S215" s="245">
        <f t="shared" si="166"/>
        <v>0</v>
      </c>
      <c r="T215" s="245">
        <f t="shared" si="166"/>
      </c>
      <c r="U215" s="245">
        <f t="shared" si="166"/>
      </c>
      <c r="V215" s="245">
        <f t="shared" si="166"/>
      </c>
      <c r="W215" s="245">
        <f t="shared" si="166"/>
      </c>
      <c r="X215" s="245">
        <f t="shared" si="166"/>
      </c>
      <c r="Y215" s="245">
        <f t="shared" si="166"/>
      </c>
      <c r="Z215" s="245">
        <f t="shared" si="166"/>
      </c>
      <c r="AA215" s="245">
        <f t="shared" si="166"/>
      </c>
    </row>
    <row r="216" spans="1:27" s="14" customFormat="1" ht="18.75" hidden="1">
      <c r="A216" s="25"/>
      <c r="B216" s="19" t="s">
        <v>59</v>
      </c>
      <c r="C216" s="162" t="s">
        <v>312</v>
      </c>
      <c r="D216" s="27" t="s">
        <v>200</v>
      </c>
      <c r="E216" s="90">
        <f>IF($E$215&gt;1,0,IF('1)旅客船入力シート'!G162="○",1,IF('1)旅客船入力シート'!G162="-",9,IF('1)旅客船入力シート'!G162="×",2,0))))</f>
        <v>0</v>
      </c>
      <c r="F216" s="38"/>
      <c r="G216" s="38" t="s">
        <v>225</v>
      </c>
      <c r="H216" s="38"/>
      <c r="I216" s="38"/>
      <c r="J216" s="38"/>
      <c r="K216" s="38"/>
      <c r="L216" s="38"/>
      <c r="M216" s="38"/>
      <c r="N216" s="38"/>
      <c r="O216" s="38"/>
      <c r="R216" s="38">
        <f t="shared" si="166"/>
      </c>
      <c r="S216" s="38">
        <f t="shared" si="166"/>
        <v>0</v>
      </c>
      <c r="T216" s="38">
        <f t="shared" si="166"/>
      </c>
      <c r="U216" s="38">
        <f t="shared" si="166"/>
      </c>
      <c r="V216" s="38">
        <f t="shared" si="166"/>
      </c>
      <c r="W216" s="38">
        <f t="shared" si="166"/>
      </c>
      <c r="X216" s="38">
        <f t="shared" si="166"/>
      </c>
      <c r="Y216" s="38">
        <f t="shared" si="166"/>
      </c>
      <c r="Z216" s="38">
        <f t="shared" si="166"/>
      </c>
      <c r="AA216" s="38">
        <f t="shared" si="166"/>
      </c>
    </row>
    <row r="217" spans="1:27" s="14" customFormat="1" ht="18.75" hidden="1">
      <c r="A217" s="25"/>
      <c r="B217" s="36" t="s">
        <v>221</v>
      </c>
      <c r="C217" s="160" t="s">
        <v>313</v>
      </c>
      <c r="D217" s="27" t="s">
        <v>201</v>
      </c>
      <c r="E217" s="90">
        <f>IF($E$215&gt;1,0,IF('1)旅客船入力シート'!G163="○",1,IF('1)旅客船入力シート'!G163="-",9,IF('1)旅客船入力シート'!G163="×",2,0))))</f>
        <v>0</v>
      </c>
      <c r="F217" s="38"/>
      <c r="G217" s="38" t="s">
        <v>225</v>
      </c>
      <c r="H217" s="38"/>
      <c r="I217" s="38"/>
      <c r="J217" s="38"/>
      <c r="K217" s="38"/>
      <c r="L217" s="38"/>
      <c r="M217" s="38"/>
      <c r="N217" s="38"/>
      <c r="O217" s="38"/>
      <c r="R217" s="38">
        <f t="shared" si="166"/>
      </c>
      <c r="S217" s="38">
        <f t="shared" si="166"/>
        <v>0</v>
      </c>
      <c r="T217" s="38">
        <f t="shared" si="166"/>
      </c>
      <c r="U217" s="38">
        <f t="shared" si="166"/>
      </c>
      <c r="V217" s="38">
        <f t="shared" si="166"/>
      </c>
      <c r="W217" s="38">
        <f t="shared" si="166"/>
      </c>
      <c r="X217" s="38">
        <f t="shared" si="166"/>
      </c>
      <c r="Y217" s="38">
        <f t="shared" si="166"/>
      </c>
      <c r="Z217" s="38">
        <f t="shared" si="166"/>
      </c>
      <c r="AA217" s="38">
        <f t="shared" si="166"/>
      </c>
    </row>
    <row r="218" spans="1:27" s="14" customFormat="1" ht="18.75" hidden="1">
      <c r="A218" s="25"/>
      <c r="B218" s="18" t="s">
        <v>60</v>
      </c>
      <c r="C218" s="160" t="s">
        <v>305</v>
      </c>
      <c r="D218" s="27" t="s">
        <v>276</v>
      </c>
      <c r="E218" s="90">
        <f>IF($E$215&gt;1,0,IF('1)旅客船入力シート'!G164="○",1,IF('1)旅客船入力シート'!G164="-",9,IF('1)旅客船入力シート'!G164="×",2,0))))</f>
        <v>0</v>
      </c>
      <c r="F218" s="40"/>
      <c r="G218" s="38" t="s">
        <v>676</v>
      </c>
      <c r="H218" s="38"/>
      <c r="I218" s="38"/>
      <c r="J218" s="38"/>
      <c r="K218" s="38"/>
      <c r="L218" s="38"/>
      <c r="M218" s="38"/>
      <c r="N218" s="38"/>
      <c r="O218" s="38"/>
      <c r="R218" s="38">
        <f t="shared" si="166"/>
      </c>
      <c r="S218" s="38">
        <f t="shared" si="166"/>
        <v>0</v>
      </c>
      <c r="T218" s="38">
        <f t="shared" si="166"/>
      </c>
      <c r="U218" s="38">
        <f t="shared" si="166"/>
      </c>
      <c r="V218" s="38">
        <f t="shared" si="166"/>
      </c>
      <c r="W218" s="38">
        <f t="shared" si="166"/>
      </c>
      <c r="X218" s="38">
        <f t="shared" si="166"/>
      </c>
      <c r="Y218" s="38">
        <f t="shared" si="166"/>
      </c>
      <c r="Z218" s="38">
        <f t="shared" si="166"/>
      </c>
      <c r="AA218" s="38">
        <f t="shared" si="166"/>
      </c>
    </row>
    <row r="219" spans="1:27" s="21" customFormat="1" ht="18.75" hidden="1">
      <c r="A219" s="25"/>
      <c r="B219" s="29"/>
      <c r="C219" s="283"/>
      <c r="D219" s="28"/>
      <c r="E219" s="149"/>
      <c r="F219" s="284"/>
      <c r="G219" s="284"/>
      <c r="H219" s="284"/>
      <c r="I219" s="284"/>
      <c r="J219" s="284"/>
      <c r="K219" s="284"/>
      <c r="L219" s="284"/>
      <c r="M219" s="284"/>
      <c r="N219" s="284"/>
      <c r="O219" s="284"/>
      <c r="Q219" s="77" t="s">
        <v>429</v>
      </c>
      <c r="R219" s="287">
        <f>COUNTIF(R215:R218,1)</f>
        <v>0</v>
      </c>
      <c r="S219" s="287">
        <f aca="true" t="shared" si="167" ref="S219:AA219">COUNTIF(S215:S218,1)</f>
        <v>0</v>
      </c>
      <c r="T219" s="287">
        <f t="shared" si="167"/>
        <v>0</v>
      </c>
      <c r="U219" s="287">
        <f t="shared" si="167"/>
        <v>0</v>
      </c>
      <c r="V219" s="287">
        <f t="shared" si="167"/>
        <v>0</v>
      </c>
      <c r="W219" s="287">
        <f t="shared" si="167"/>
        <v>0</v>
      </c>
      <c r="X219" s="287">
        <f t="shared" si="167"/>
        <v>0</v>
      </c>
      <c r="Y219" s="287">
        <f t="shared" si="167"/>
        <v>0</v>
      </c>
      <c r="Z219" s="287">
        <f t="shared" si="167"/>
        <v>0</v>
      </c>
      <c r="AA219" s="287">
        <f t="shared" si="167"/>
        <v>0</v>
      </c>
    </row>
    <row r="220" spans="1:27" s="21" customFormat="1" ht="18.75" hidden="1">
      <c r="A220" s="25"/>
      <c r="B220" s="29"/>
      <c r="C220" s="283"/>
      <c r="D220" s="28"/>
      <c r="E220" s="149"/>
      <c r="F220" s="284"/>
      <c r="G220" s="284"/>
      <c r="H220" s="284"/>
      <c r="I220" s="284"/>
      <c r="J220" s="284"/>
      <c r="K220" s="284"/>
      <c r="L220" s="284"/>
      <c r="M220" s="284"/>
      <c r="N220" s="284"/>
      <c r="O220" s="284"/>
      <c r="Q220" s="77" t="s">
        <v>427</v>
      </c>
      <c r="R220" s="287">
        <f>COUNTIF(R215:R218,2)</f>
        <v>0</v>
      </c>
      <c r="S220" s="287">
        <f>COUNTIF(S215:S218,2)</f>
        <v>0</v>
      </c>
      <c r="T220" s="287">
        <f aca="true" t="shared" si="168" ref="T220:AA220">COUNTIF(T215:T218,2)</f>
        <v>0</v>
      </c>
      <c r="U220" s="287">
        <f t="shared" si="168"/>
        <v>0</v>
      </c>
      <c r="V220" s="287">
        <f t="shared" si="168"/>
        <v>0</v>
      </c>
      <c r="W220" s="287">
        <f t="shared" si="168"/>
        <v>0</v>
      </c>
      <c r="X220" s="287">
        <f t="shared" si="168"/>
        <v>0</v>
      </c>
      <c r="Y220" s="287">
        <f t="shared" si="168"/>
        <v>0</v>
      </c>
      <c r="Z220" s="287">
        <f t="shared" si="168"/>
        <v>0</v>
      </c>
      <c r="AA220" s="287">
        <f t="shared" si="168"/>
        <v>0</v>
      </c>
    </row>
    <row r="221" spans="1:27" s="21" customFormat="1" ht="18.75" hidden="1">
      <c r="A221" s="25"/>
      <c r="B221" s="29"/>
      <c r="C221" s="283"/>
      <c r="D221" s="28"/>
      <c r="E221" s="149"/>
      <c r="F221" s="284"/>
      <c r="G221" s="284"/>
      <c r="H221" s="284"/>
      <c r="I221" s="284"/>
      <c r="J221" s="284"/>
      <c r="K221" s="284"/>
      <c r="L221" s="284"/>
      <c r="M221" s="284"/>
      <c r="N221" s="284"/>
      <c r="O221" s="284"/>
      <c r="Q221" s="78" t="s">
        <v>428</v>
      </c>
      <c r="R221" s="288">
        <v>0</v>
      </c>
      <c r="S221" s="288">
        <v>0</v>
      </c>
      <c r="T221" s="288">
        <v>0</v>
      </c>
      <c r="U221" s="288">
        <v>0</v>
      </c>
      <c r="V221" s="288">
        <v>0</v>
      </c>
      <c r="W221" s="288">
        <v>0</v>
      </c>
      <c r="X221" s="288">
        <v>0</v>
      </c>
      <c r="Y221" s="288">
        <v>0</v>
      </c>
      <c r="Z221" s="288">
        <v>0</v>
      </c>
      <c r="AA221" s="288">
        <v>0</v>
      </c>
    </row>
    <row r="222" spans="1:5" ht="18.75" hidden="1">
      <c r="A222" s="25"/>
      <c r="B222" s="108"/>
      <c r="C222" s="6"/>
      <c r="D222" s="8"/>
      <c r="E222" s="64"/>
    </row>
    <row r="223" spans="1:5" ht="18.75" hidden="1">
      <c r="A223" s="115"/>
      <c r="B223" s="104" t="s">
        <v>188</v>
      </c>
      <c r="C223" s="3"/>
      <c r="D223" s="2"/>
      <c r="E223" s="35"/>
    </row>
    <row r="224" spans="1:27" s="14" customFormat="1" ht="18.75" hidden="1">
      <c r="A224" s="25"/>
      <c r="B224" s="333" t="s">
        <v>61</v>
      </c>
      <c r="C224" s="354" t="s">
        <v>638</v>
      </c>
      <c r="D224" s="334" t="s">
        <v>307</v>
      </c>
      <c r="E224" s="351" t="s">
        <v>303</v>
      </c>
      <c r="F224" s="376" t="s">
        <v>661</v>
      </c>
      <c r="G224" s="372" t="s">
        <v>662</v>
      </c>
      <c r="H224" s="372" t="s">
        <v>663</v>
      </c>
      <c r="I224" s="372" t="s">
        <v>664</v>
      </c>
      <c r="J224" s="372" t="s">
        <v>665</v>
      </c>
      <c r="K224" s="372" t="s">
        <v>666</v>
      </c>
      <c r="L224" s="372" t="s">
        <v>667</v>
      </c>
      <c r="M224" s="372" t="s">
        <v>668</v>
      </c>
      <c r="N224" s="372" t="s">
        <v>669</v>
      </c>
      <c r="O224" s="372" t="s">
        <v>670</v>
      </c>
      <c r="Q224" s="79" t="s">
        <v>425</v>
      </c>
      <c r="R224" s="37">
        <f>COUNTIF(R226:R232,1)+COUNTIF(R226:R232,2)</f>
        <v>0</v>
      </c>
      <c r="S224" s="37">
        <f aca="true" t="shared" si="169" ref="S224:Z224">COUNTIF(S226:S232,1)+COUNTIF(S226:S232,2)</f>
        <v>0</v>
      </c>
      <c r="T224" s="37">
        <f t="shared" si="169"/>
        <v>0</v>
      </c>
      <c r="U224" s="37">
        <f t="shared" si="169"/>
        <v>0</v>
      </c>
      <c r="V224" s="37">
        <f t="shared" si="169"/>
        <v>0</v>
      </c>
      <c r="W224" s="37">
        <f t="shared" si="169"/>
        <v>0</v>
      </c>
      <c r="X224" s="37">
        <f t="shared" si="169"/>
        <v>0</v>
      </c>
      <c r="Y224" s="37">
        <f t="shared" si="169"/>
        <v>0</v>
      </c>
      <c r="Z224" s="37">
        <f t="shared" si="169"/>
        <v>0</v>
      </c>
      <c r="AA224" s="37">
        <f>COUNTIF(AA226:AA232,1)+COUNTIF(AA226:AA232,2)</f>
        <v>0</v>
      </c>
    </row>
    <row r="225" spans="1:27" s="14" customFormat="1" ht="19.5" hidden="1" thickBot="1">
      <c r="A225" s="25"/>
      <c r="B225" s="334"/>
      <c r="C225" s="355"/>
      <c r="D225" s="334"/>
      <c r="E225" s="451"/>
      <c r="F225" s="377"/>
      <c r="G225" s="372"/>
      <c r="H225" s="372"/>
      <c r="I225" s="372"/>
      <c r="J225" s="372"/>
      <c r="K225" s="372"/>
      <c r="L225" s="372"/>
      <c r="M225" s="372"/>
      <c r="N225" s="372"/>
      <c r="O225" s="372"/>
      <c r="Q225" s="79" t="s">
        <v>426</v>
      </c>
      <c r="R225" s="37">
        <f>COUNTIF(R233:R237,1)+COUNTIF(R233:R237,2)</f>
        <v>0</v>
      </c>
      <c r="S225" s="37">
        <f aca="true" t="shared" si="170" ref="S225:Z225">COUNTIF(S233:S237,1)+COUNTIF(S233:S237,2)</f>
        <v>0</v>
      </c>
      <c r="T225" s="37">
        <f t="shared" si="170"/>
        <v>0</v>
      </c>
      <c r="U225" s="37">
        <f t="shared" si="170"/>
        <v>0</v>
      </c>
      <c r="V225" s="37">
        <f t="shared" si="170"/>
        <v>0</v>
      </c>
      <c r="W225" s="37">
        <f t="shared" si="170"/>
        <v>0</v>
      </c>
      <c r="X225" s="37">
        <f t="shared" si="170"/>
        <v>0</v>
      </c>
      <c r="Y225" s="37">
        <f t="shared" si="170"/>
        <v>0</v>
      </c>
      <c r="Z225" s="37">
        <f t="shared" si="170"/>
        <v>0</v>
      </c>
      <c r="AA225" s="37">
        <f>COUNTIF(AA233:AA234,1)+COUNTIF(AA233:AA234,2)</f>
        <v>0</v>
      </c>
    </row>
    <row r="226" spans="1:27" s="14" customFormat="1" ht="27" hidden="1">
      <c r="A226" s="25"/>
      <c r="B226" s="36" t="s">
        <v>671</v>
      </c>
      <c r="C226" s="239" t="s">
        <v>280</v>
      </c>
      <c r="D226" s="286" t="s">
        <v>277</v>
      </c>
      <c r="E226" s="247">
        <f>IF('1)旅客船入力シート'!G170="○",1,IF('1)旅客船入力シート'!G170="-",9,IF('1)旅客船入力シート'!G170="×",2,0)))</f>
        <v>0</v>
      </c>
      <c r="F226" s="280" t="s">
        <v>676</v>
      </c>
      <c r="G226" s="245" t="s">
        <v>225</v>
      </c>
      <c r="H226" s="245" t="s">
        <v>676</v>
      </c>
      <c r="I226" s="245" t="s">
        <v>676</v>
      </c>
      <c r="J226" s="245" t="s">
        <v>676</v>
      </c>
      <c r="K226" s="261"/>
      <c r="L226" s="261"/>
      <c r="M226" s="245" t="s">
        <v>676</v>
      </c>
      <c r="N226" s="245" t="s">
        <v>676</v>
      </c>
      <c r="O226" s="245" t="s">
        <v>676</v>
      </c>
      <c r="R226" s="245">
        <f aca="true" t="shared" si="171" ref="R226:AA232">IF(F226="○",$E226,"")</f>
        <v>0</v>
      </c>
      <c r="S226" s="245">
        <f t="shared" si="171"/>
        <v>0</v>
      </c>
      <c r="T226" s="245">
        <f t="shared" si="171"/>
        <v>0</v>
      </c>
      <c r="U226" s="245">
        <f t="shared" si="171"/>
        <v>0</v>
      </c>
      <c r="V226" s="245">
        <f t="shared" si="171"/>
        <v>0</v>
      </c>
      <c r="W226" s="245">
        <f t="shared" si="171"/>
      </c>
      <c r="X226" s="245">
        <f t="shared" si="171"/>
      </c>
      <c r="Y226" s="245">
        <f t="shared" si="171"/>
        <v>0</v>
      </c>
      <c r="Z226" s="245">
        <f t="shared" si="171"/>
        <v>0</v>
      </c>
      <c r="AA226" s="245">
        <f t="shared" si="171"/>
        <v>0</v>
      </c>
    </row>
    <row r="227" spans="1:27" s="21" customFormat="1" ht="18.75" hidden="1">
      <c r="A227" s="25"/>
      <c r="B227" s="358" t="s">
        <v>62</v>
      </c>
      <c r="C227" s="343" t="s">
        <v>278</v>
      </c>
      <c r="D227" s="274" t="s">
        <v>365</v>
      </c>
      <c r="E227" s="90">
        <f>IF($E$226&gt;1,0,IF('1)旅客船入力シート'!G172="○",1,IF('1)旅客船入力シート'!G172="-",9,IF('1)旅客船入力シート'!G172="×",2,0))))</f>
        <v>0</v>
      </c>
      <c r="F227" s="281" t="s">
        <v>63</v>
      </c>
      <c r="G227" s="38" t="s">
        <v>63</v>
      </c>
      <c r="H227" s="38" t="s">
        <v>63</v>
      </c>
      <c r="I227" s="38" t="s">
        <v>63</v>
      </c>
      <c r="J227" s="38" t="s">
        <v>63</v>
      </c>
      <c r="K227" s="40"/>
      <c r="L227" s="40"/>
      <c r="M227" s="38" t="s">
        <v>63</v>
      </c>
      <c r="N227" s="38" t="s">
        <v>63</v>
      </c>
      <c r="O227" s="40" t="s">
        <v>63</v>
      </c>
      <c r="R227" s="38">
        <f t="shared" si="171"/>
        <v>0</v>
      </c>
      <c r="S227" s="38">
        <f t="shared" si="171"/>
        <v>0</v>
      </c>
      <c r="T227" s="38">
        <f t="shared" si="171"/>
        <v>0</v>
      </c>
      <c r="U227" s="38">
        <f t="shared" si="171"/>
        <v>0</v>
      </c>
      <c r="V227" s="38">
        <f t="shared" si="171"/>
        <v>0</v>
      </c>
      <c r="W227" s="38">
        <f t="shared" si="171"/>
      </c>
      <c r="X227" s="38">
        <f t="shared" si="171"/>
      </c>
      <c r="Y227" s="38">
        <f t="shared" si="171"/>
        <v>0</v>
      </c>
      <c r="Z227" s="38">
        <f t="shared" si="171"/>
        <v>0</v>
      </c>
      <c r="AA227" s="38">
        <f t="shared" si="171"/>
        <v>0</v>
      </c>
    </row>
    <row r="228" spans="1:27" s="21" customFormat="1" ht="18.75" hidden="1">
      <c r="A228" s="25"/>
      <c r="B228" s="359"/>
      <c r="C228" s="344"/>
      <c r="D228" s="274" t="s">
        <v>64</v>
      </c>
      <c r="E228" s="90">
        <f>IF($E$226&gt;1,0,IF($E$227=9,0,IF('1)旅客船入力シート'!G173="○",1,IF('1)旅客船入力シート'!G173="-",9,IF('1)旅客船入力シート'!G173="×",2,0)))))</f>
        <v>0</v>
      </c>
      <c r="F228" s="281" t="s">
        <v>676</v>
      </c>
      <c r="G228" s="38" t="s">
        <v>676</v>
      </c>
      <c r="H228" s="38" t="s">
        <v>676</v>
      </c>
      <c r="I228" s="38" t="s">
        <v>676</v>
      </c>
      <c r="J228" s="38" t="s">
        <v>676</v>
      </c>
      <c r="K228" s="40"/>
      <c r="L228" s="40"/>
      <c r="M228" s="38" t="s">
        <v>676</v>
      </c>
      <c r="N228" s="38" t="s">
        <v>676</v>
      </c>
      <c r="O228" s="40"/>
      <c r="R228" s="38">
        <f t="shared" si="171"/>
        <v>0</v>
      </c>
      <c r="S228" s="38">
        <f t="shared" si="171"/>
        <v>0</v>
      </c>
      <c r="T228" s="38">
        <f t="shared" si="171"/>
        <v>0</v>
      </c>
      <c r="U228" s="38">
        <f t="shared" si="171"/>
        <v>0</v>
      </c>
      <c r="V228" s="38">
        <f t="shared" si="171"/>
        <v>0</v>
      </c>
      <c r="W228" s="38">
        <f t="shared" si="171"/>
      </c>
      <c r="X228" s="38">
        <f t="shared" si="171"/>
      </c>
      <c r="Y228" s="38">
        <f t="shared" si="171"/>
        <v>0</v>
      </c>
      <c r="Z228" s="38">
        <f t="shared" si="171"/>
        <v>0</v>
      </c>
      <c r="AA228" s="38">
        <f t="shared" si="171"/>
      </c>
    </row>
    <row r="229" spans="1:27" s="14" customFormat="1" ht="18.75" hidden="1">
      <c r="A229" s="25"/>
      <c r="B229" s="369" t="s">
        <v>220</v>
      </c>
      <c r="C229" s="331" t="s">
        <v>279</v>
      </c>
      <c r="D229" s="274" t="s">
        <v>365</v>
      </c>
      <c r="E229" s="93">
        <f>IF($E$226&gt;1,0,IF('1)旅客船入力シート'!G179="○",1,IF('1)旅客船入力シート'!G179="-",9,IF('1)旅客船入力シート'!G179="×",2,0))))</f>
        <v>0</v>
      </c>
      <c r="F229" s="281" t="s">
        <v>54</v>
      </c>
      <c r="G229" s="38" t="s">
        <v>54</v>
      </c>
      <c r="H229" s="38" t="s">
        <v>54</v>
      </c>
      <c r="I229" s="38" t="s">
        <v>54</v>
      </c>
      <c r="J229" s="38" t="s">
        <v>54</v>
      </c>
      <c r="K229" s="38"/>
      <c r="L229" s="38"/>
      <c r="M229" s="38" t="s">
        <v>54</v>
      </c>
      <c r="N229" s="38" t="s">
        <v>54</v>
      </c>
      <c r="O229" s="38"/>
      <c r="R229" s="38">
        <f t="shared" si="171"/>
        <v>0</v>
      </c>
      <c r="S229" s="38">
        <f t="shared" si="171"/>
        <v>0</v>
      </c>
      <c r="T229" s="38">
        <f t="shared" si="171"/>
        <v>0</v>
      </c>
      <c r="U229" s="38">
        <f t="shared" si="171"/>
        <v>0</v>
      </c>
      <c r="V229" s="38">
        <f t="shared" si="171"/>
        <v>0</v>
      </c>
      <c r="W229" s="38">
        <f t="shared" si="171"/>
      </c>
      <c r="X229" s="38">
        <f t="shared" si="171"/>
      </c>
      <c r="Y229" s="38">
        <f t="shared" si="171"/>
        <v>0</v>
      </c>
      <c r="Z229" s="38">
        <f t="shared" si="171"/>
        <v>0</v>
      </c>
      <c r="AA229" s="38">
        <f t="shared" si="171"/>
      </c>
    </row>
    <row r="230" spans="1:27" s="14" customFormat="1" ht="18.75" hidden="1">
      <c r="A230" s="25"/>
      <c r="B230" s="399"/>
      <c r="C230" s="332"/>
      <c r="D230" s="274" t="s">
        <v>368</v>
      </c>
      <c r="E230" s="93">
        <f>IF($E$226&gt;1,0,IF($E$229=9,0,IF('1)旅客船入力シート'!G180="○",1,IF('1)旅客船入力シート'!G180="-",9,IF('1)旅客船入力シート'!G180="×",2,0)))))</f>
        <v>0</v>
      </c>
      <c r="F230" s="281"/>
      <c r="G230" s="38" t="s">
        <v>36</v>
      </c>
      <c r="H230" s="38"/>
      <c r="I230" s="38"/>
      <c r="J230" s="38"/>
      <c r="K230" s="38"/>
      <c r="L230" s="38"/>
      <c r="M230" s="38"/>
      <c r="N230" s="38"/>
      <c r="O230" s="38"/>
      <c r="R230" s="38">
        <f t="shared" si="171"/>
      </c>
      <c r="S230" s="38">
        <f t="shared" si="171"/>
        <v>0</v>
      </c>
      <c r="T230" s="38">
        <f t="shared" si="171"/>
      </c>
      <c r="U230" s="38">
        <f t="shared" si="171"/>
      </c>
      <c r="V230" s="38">
        <f t="shared" si="171"/>
      </c>
      <c r="W230" s="38">
        <f t="shared" si="171"/>
      </c>
      <c r="X230" s="38">
        <f t="shared" si="171"/>
      </c>
      <c r="Y230" s="38">
        <f t="shared" si="171"/>
      </c>
      <c r="Z230" s="38">
        <f t="shared" si="171"/>
      </c>
      <c r="AA230" s="38">
        <f t="shared" si="171"/>
      </c>
    </row>
    <row r="231" spans="1:27" s="21" customFormat="1" ht="18.75" hidden="1">
      <c r="A231" s="25"/>
      <c r="B231" s="369" t="s">
        <v>68</v>
      </c>
      <c r="C231" s="331" t="s">
        <v>69</v>
      </c>
      <c r="D231" s="274" t="s">
        <v>365</v>
      </c>
      <c r="E231" s="90">
        <f>IF($E$226&gt;1,0,IF('1)旅客船入力シート'!G184="○",1,IF('1)旅客船入力シート'!G184="-",9,IF('1)旅客船入力シート'!G184="×",2,0))))</f>
        <v>0</v>
      </c>
      <c r="F231" s="281" t="s">
        <v>70</v>
      </c>
      <c r="G231" s="38" t="s">
        <v>70</v>
      </c>
      <c r="H231" s="38" t="s">
        <v>70</v>
      </c>
      <c r="I231" s="38" t="s">
        <v>70</v>
      </c>
      <c r="J231" s="38" t="s">
        <v>70</v>
      </c>
      <c r="K231" s="40"/>
      <c r="L231" s="40"/>
      <c r="M231" s="38" t="s">
        <v>70</v>
      </c>
      <c r="N231" s="38" t="s">
        <v>70</v>
      </c>
      <c r="O231" s="40"/>
      <c r="R231" s="38">
        <f t="shared" si="171"/>
        <v>0</v>
      </c>
      <c r="S231" s="38">
        <f t="shared" si="171"/>
        <v>0</v>
      </c>
      <c r="T231" s="38">
        <f t="shared" si="171"/>
        <v>0</v>
      </c>
      <c r="U231" s="38">
        <f t="shared" si="171"/>
        <v>0</v>
      </c>
      <c r="V231" s="38">
        <f t="shared" si="171"/>
        <v>0</v>
      </c>
      <c r="W231" s="38">
        <f t="shared" si="171"/>
      </c>
      <c r="X231" s="38">
        <f t="shared" si="171"/>
      </c>
      <c r="Y231" s="38">
        <f t="shared" si="171"/>
        <v>0</v>
      </c>
      <c r="Z231" s="38">
        <f t="shared" si="171"/>
        <v>0</v>
      </c>
      <c r="AA231" s="38">
        <f t="shared" si="171"/>
      </c>
    </row>
    <row r="232" spans="1:27" s="21" customFormat="1" ht="18.75" hidden="1">
      <c r="A232" s="25"/>
      <c r="B232" s="359"/>
      <c r="C232" s="332"/>
      <c r="D232" s="274" t="s">
        <v>71</v>
      </c>
      <c r="E232" s="90">
        <f>IF($E$226&gt;1,0,IF($E$231=9,0,IF('1)旅客船入力シート'!G185="○",1,IF('1)旅客船入力シート'!G185="-",9,IF('1)旅客船入力シート'!G185="×",2,0)))))</f>
        <v>0</v>
      </c>
      <c r="F232" s="281" t="s">
        <v>676</v>
      </c>
      <c r="G232" s="38" t="s">
        <v>676</v>
      </c>
      <c r="H232" s="38" t="s">
        <v>676</v>
      </c>
      <c r="I232" s="38" t="s">
        <v>676</v>
      </c>
      <c r="J232" s="38" t="s">
        <v>676</v>
      </c>
      <c r="K232" s="40"/>
      <c r="L232" s="40"/>
      <c r="M232" s="38" t="s">
        <v>676</v>
      </c>
      <c r="N232" s="38" t="s">
        <v>676</v>
      </c>
      <c r="O232" s="40"/>
      <c r="R232" s="38">
        <f t="shared" si="171"/>
        <v>0</v>
      </c>
      <c r="S232" s="38">
        <f t="shared" si="171"/>
        <v>0</v>
      </c>
      <c r="T232" s="38">
        <f t="shared" si="171"/>
        <v>0</v>
      </c>
      <c r="U232" s="38">
        <f t="shared" si="171"/>
        <v>0</v>
      </c>
      <c r="V232" s="38">
        <f t="shared" si="171"/>
        <v>0</v>
      </c>
      <c r="W232" s="38">
        <f t="shared" si="171"/>
      </c>
      <c r="X232" s="38">
        <f t="shared" si="171"/>
      </c>
      <c r="Y232" s="38">
        <f t="shared" si="171"/>
        <v>0</v>
      </c>
      <c r="Z232" s="38">
        <f t="shared" si="171"/>
        <v>0</v>
      </c>
      <c r="AA232" s="38">
        <f t="shared" si="171"/>
      </c>
    </row>
    <row r="233" spans="1:27" s="21" customFormat="1" ht="18.75" hidden="1">
      <c r="A233" s="25"/>
      <c r="B233" s="89" t="s">
        <v>65</v>
      </c>
      <c r="C233" s="264" t="s">
        <v>292</v>
      </c>
      <c r="D233" s="275" t="s">
        <v>528</v>
      </c>
      <c r="E233" s="219">
        <f>IF($E$226&gt;1,0,IF($E$227=9,0,IF('1)旅客船入力シート'!G174="○",1,IF('1)旅客船入力シート'!G174="-",9,IF('1)旅客船入力シート'!G174="×",2,0)))))</f>
        <v>0</v>
      </c>
      <c r="F233" s="279"/>
      <c r="G233" s="263" t="s">
        <v>226</v>
      </c>
      <c r="H233" s="263"/>
      <c r="I233" s="263"/>
      <c r="J233" s="263"/>
      <c r="K233" s="263"/>
      <c r="L233" s="263"/>
      <c r="M233" s="263"/>
      <c r="N233" s="263"/>
      <c r="O233" s="263"/>
      <c r="R233" s="263">
        <f aca="true" t="shared" si="172" ref="R233:AA237">IF(F233="◇",$E233,"")</f>
      </c>
      <c r="S233" s="263">
        <f t="shared" si="172"/>
        <v>0</v>
      </c>
      <c r="T233" s="263">
        <f t="shared" si="172"/>
      </c>
      <c r="U233" s="263">
        <f t="shared" si="172"/>
      </c>
      <c r="V233" s="263">
        <f t="shared" si="172"/>
      </c>
      <c r="W233" s="263">
        <f t="shared" si="172"/>
      </c>
      <c r="X233" s="263">
        <f t="shared" si="172"/>
      </c>
      <c r="Y233" s="263">
        <f t="shared" si="172"/>
      </c>
      <c r="Z233" s="263">
        <f t="shared" si="172"/>
      </c>
      <c r="AA233" s="263">
        <f t="shared" si="172"/>
      </c>
    </row>
    <row r="234" spans="1:27" s="14" customFormat="1" ht="18.75" hidden="1">
      <c r="A234" s="25"/>
      <c r="B234" s="89" t="s">
        <v>65</v>
      </c>
      <c r="C234" s="264" t="s">
        <v>292</v>
      </c>
      <c r="D234" s="275" t="s">
        <v>66</v>
      </c>
      <c r="E234" s="219">
        <f>IF($E$226&gt;1,0,IF($E$227=9,0,IF('1)旅客船入力シート'!G177="○",1,IF('1)旅客船入力シート'!G177="-",9,IF('1)旅客船入力シート'!G177="×",2,0)))))</f>
        <v>0</v>
      </c>
      <c r="F234" s="279" t="s">
        <v>8</v>
      </c>
      <c r="G234" s="263" t="s">
        <v>8</v>
      </c>
      <c r="H234" s="263" t="s">
        <v>8</v>
      </c>
      <c r="I234" s="263" t="s">
        <v>8</v>
      </c>
      <c r="J234" s="263" t="s">
        <v>8</v>
      </c>
      <c r="K234" s="263" t="s">
        <v>8</v>
      </c>
      <c r="L234" s="263" t="s">
        <v>8</v>
      </c>
      <c r="M234" s="263" t="s">
        <v>8</v>
      </c>
      <c r="N234" s="263" t="s">
        <v>8</v>
      </c>
      <c r="O234" s="263" t="s">
        <v>8</v>
      </c>
      <c r="R234" s="263">
        <f t="shared" si="172"/>
        <v>0</v>
      </c>
      <c r="S234" s="263">
        <f t="shared" si="172"/>
        <v>0</v>
      </c>
      <c r="T234" s="263">
        <f t="shared" si="172"/>
        <v>0</v>
      </c>
      <c r="U234" s="263">
        <f t="shared" si="172"/>
        <v>0</v>
      </c>
      <c r="V234" s="263">
        <f t="shared" si="172"/>
        <v>0</v>
      </c>
      <c r="W234" s="263">
        <f t="shared" si="172"/>
        <v>0</v>
      </c>
      <c r="X234" s="263">
        <f t="shared" si="172"/>
        <v>0</v>
      </c>
      <c r="Y234" s="263">
        <f t="shared" si="172"/>
        <v>0</v>
      </c>
      <c r="Z234" s="263">
        <f t="shared" si="172"/>
        <v>0</v>
      </c>
      <c r="AA234" s="263">
        <f t="shared" si="172"/>
        <v>0</v>
      </c>
    </row>
    <row r="235" spans="1:27" s="14" customFormat="1" ht="18.75" hidden="1">
      <c r="A235" s="25"/>
      <c r="B235" s="89" t="s">
        <v>67</v>
      </c>
      <c r="C235" s="264" t="s">
        <v>292</v>
      </c>
      <c r="D235" s="275" t="s">
        <v>66</v>
      </c>
      <c r="E235" s="219">
        <f>IF($E$226&gt;1,0,IF($E$229=9,0,IF('1)旅客船入力シート'!G182="○",1,IF('1)旅客船入力シート'!G182="-",9,IF('1)旅客船入力シート'!G182="×",2,0)))))</f>
        <v>0</v>
      </c>
      <c r="F235" s="279" t="s">
        <v>8</v>
      </c>
      <c r="G235" s="263" t="s">
        <v>8</v>
      </c>
      <c r="H235" s="263" t="s">
        <v>8</v>
      </c>
      <c r="I235" s="263" t="s">
        <v>8</v>
      </c>
      <c r="J235" s="263" t="s">
        <v>8</v>
      </c>
      <c r="K235" s="263" t="s">
        <v>8</v>
      </c>
      <c r="L235" s="263" t="s">
        <v>8</v>
      </c>
      <c r="M235" s="263" t="s">
        <v>8</v>
      </c>
      <c r="N235" s="263" t="s">
        <v>8</v>
      </c>
      <c r="O235" s="263" t="s">
        <v>8</v>
      </c>
      <c r="R235" s="263">
        <f t="shared" si="172"/>
        <v>0</v>
      </c>
      <c r="S235" s="263">
        <f t="shared" si="172"/>
        <v>0</v>
      </c>
      <c r="T235" s="263">
        <f t="shared" si="172"/>
        <v>0</v>
      </c>
      <c r="U235" s="263">
        <f t="shared" si="172"/>
        <v>0</v>
      </c>
      <c r="V235" s="263">
        <f t="shared" si="172"/>
        <v>0</v>
      </c>
      <c r="W235" s="263">
        <f t="shared" si="172"/>
        <v>0</v>
      </c>
      <c r="X235" s="263">
        <f t="shared" si="172"/>
        <v>0</v>
      </c>
      <c r="Y235" s="263">
        <f t="shared" si="172"/>
        <v>0</v>
      </c>
      <c r="Z235" s="263">
        <f t="shared" si="172"/>
        <v>0</v>
      </c>
      <c r="AA235" s="263">
        <f t="shared" si="172"/>
        <v>0</v>
      </c>
    </row>
    <row r="236" spans="1:27" s="14" customFormat="1" ht="27" hidden="1">
      <c r="A236" s="25"/>
      <c r="B236" s="89" t="s">
        <v>72</v>
      </c>
      <c r="C236" s="264" t="s">
        <v>292</v>
      </c>
      <c r="D236" s="275" t="s">
        <v>250</v>
      </c>
      <c r="E236" s="219">
        <f>IF($E$226&gt;1,0,IF($E$231=9,0,IF('1)旅客船入力シート'!G186="○",1,IF('1)旅客船入力シート'!G186="-",9,IF('1)旅客船入力シート'!G186="×",2,0)))))</f>
        <v>0</v>
      </c>
      <c r="F236" s="279"/>
      <c r="G236" s="263" t="s">
        <v>8</v>
      </c>
      <c r="H236" s="263"/>
      <c r="I236" s="263"/>
      <c r="J236" s="263"/>
      <c r="K236" s="263"/>
      <c r="L236" s="263"/>
      <c r="M236" s="263"/>
      <c r="N236" s="263"/>
      <c r="O236" s="263"/>
      <c r="R236" s="263">
        <f t="shared" si="172"/>
      </c>
      <c r="S236" s="263">
        <f t="shared" si="172"/>
        <v>0</v>
      </c>
      <c r="T236" s="263">
        <f t="shared" si="172"/>
      </c>
      <c r="U236" s="263">
        <f t="shared" si="172"/>
      </c>
      <c r="V236" s="263">
        <f t="shared" si="172"/>
      </c>
      <c r="W236" s="263">
        <f t="shared" si="172"/>
      </c>
      <c r="X236" s="263">
        <f t="shared" si="172"/>
      </c>
      <c r="Y236" s="263">
        <f t="shared" si="172"/>
      </c>
      <c r="Z236" s="263">
        <f t="shared" si="172"/>
      </c>
      <c r="AA236" s="263">
        <f t="shared" si="172"/>
      </c>
    </row>
    <row r="237" spans="1:27" s="14" customFormat="1" ht="19.5" hidden="1" thickBot="1">
      <c r="A237" s="25"/>
      <c r="B237" s="270" t="s">
        <v>72</v>
      </c>
      <c r="C237" s="271" t="s">
        <v>292</v>
      </c>
      <c r="D237" s="275" t="s">
        <v>66</v>
      </c>
      <c r="E237" s="216">
        <f>IF($E$226&gt;1,0,IF($E$231=9,0,IF('1)旅客船入力シート'!G188="○",1,IF('1)旅客船入力シート'!G188="-",9,IF('1)旅客船入力シート'!G188="×",2,0)))))</f>
        <v>0</v>
      </c>
      <c r="F237" s="279" t="s">
        <v>8</v>
      </c>
      <c r="G237" s="263" t="s">
        <v>8</v>
      </c>
      <c r="H237" s="263" t="s">
        <v>8</v>
      </c>
      <c r="I237" s="263" t="s">
        <v>8</v>
      </c>
      <c r="J237" s="263" t="s">
        <v>8</v>
      </c>
      <c r="K237" s="263" t="s">
        <v>8</v>
      </c>
      <c r="L237" s="263" t="s">
        <v>8</v>
      </c>
      <c r="M237" s="263" t="s">
        <v>8</v>
      </c>
      <c r="N237" s="263" t="s">
        <v>8</v>
      </c>
      <c r="O237" s="263" t="s">
        <v>8</v>
      </c>
      <c r="R237" s="263">
        <f t="shared" si="172"/>
        <v>0</v>
      </c>
      <c r="S237" s="263">
        <f t="shared" si="172"/>
        <v>0</v>
      </c>
      <c r="T237" s="263">
        <f t="shared" si="172"/>
        <v>0</v>
      </c>
      <c r="U237" s="263">
        <f t="shared" si="172"/>
        <v>0</v>
      </c>
      <c r="V237" s="263">
        <f t="shared" si="172"/>
        <v>0</v>
      </c>
      <c r="W237" s="263">
        <f t="shared" si="172"/>
        <v>0</v>
      </c>
      <c r="X237" s="263">
        <f t="shared" si="172"/>
        <v>0</v>
      </c>
      <c r="Y237" s="263">
        <f t="shared" si="172"/>
        <v>0</v>
      </c>
      <c r="Z237" s="263">
        <f t="shared" si="172"/>
        <v>0</v>
      </c>
      <c r="AA237" s="263">
        <f t="shared" si="172"/>
        <v>0</v>
      </c>
    </row>
    <row r="238" spans="1:27" s="21" customFormat="1" ht="18.75" hidden="1">
      <c r="A238" s="25"/>
      <c r="B238" s="29"/>
      <c r="C238" s="283"/>
      <c r="D238" s="28"/>
      <c r="E238" s="149"/>
      <c r="F238" s="284"/>
      <c r="G238" s="284"/>
      <c r="H238" s="284"/>
      <c r="I238" s="284"/>
      <c r="J238" s="284"/>
      <c r="K238" s="284"/>
      <c r="L238" s="284"/>
      <c r="M238" s="284"/>
      <c r="N238" s="284"/>
      <c r="O238" s="284"/>
      <c r="Q238" s="77" t="s">
        <v>429</v>
      </c>
      <c r="R238" s="287">
        <f>COUNTIF(R226:R232,1)</f>
        <v>0</v>
      </c>
      <c r="S238" s="287">
        <f aca="true" t="shared" si="173" ref="S238:Z238">COUNTIF(S226:S232,1)</f>
        <v>0</v>
      </c>
      <c r="T238" s="287">
        <f t="shared" si="173"/>
        <v>0</v>
      </c>
      <c r="U238" s="287">
        <f t="shared" si="173"/>
        <v>0</v>
      </c>
      <c r="V238" s="287">
        <f t="shared" si="173"/>
        <v>0</v>
      </c>
      <c r="W238" s="287">
        <f t="shared" si="173"/>
        <v>0</v>
      </c>
      <c r="X238" s="287">
        <f t="shared" si="173"/>
        <v>0</v>
      </c>
      <c r="Y238" s="287">
        <f t="shared" si="173"/>
        <v>0</v>
      </c>
      <c r="Z238" s="287">
        <f t="shared" si="173"/>
        <v>0</v>
      </c>
      <c r="AA238" s="287">
        <f>COUNTIF(AA226:AA232,1)</f>
        <v>0</v>
      </c>
    </row>
    <row r="239" spans="1:27" s="21" customFormat="1" ht="18.75" hidden="1">
      <c r="A239" s="25"/>
      <c r="B239" s="29"/>
      <c r="C239" s="283"/>
      <c r="D239" s="28"/>
      <c r="E239" s="149"/>
      <c r="F239" s="284"/>
      <c r="G239" s="284"/>
      <c r="H239" s="284"/>
      <c r="I239" s="284"/>
      <c r="J239" s="284"/>
      <c r="K239" s="284"/>
      <c r="L239" s="284"/>
      <c r="M239" s="284"/>
      <c r="N239" s="284"/>
      <c r="O239" s="284"/>
      <c r="Q239" s="77" t="s">
        <v>427</v>
      </c>
      <c r="R239" s="287">
        <f>COUNTIF(R226:R232,2)</f>
        <v>0</v>
      </c>
      <c r="S239" s="287">
        <f>COUNTIF(S226:S232,2)</f>
        <v>0</v>
      </c>
      <c r="T239" s="287">
        <f aca="true" t="shared" si="174" ref="T239:Z239">COUNTIF(T226:T232,2)</f>
        <v>0</v>
      </c>
      <c r="U239" s="287">
        <f t="shared" si="174"/>
        <v>0</v>
      </c>
      <c r="V239" s="287">
        <f t="shared" si="174"/>
        <v>0</v>
      </c>
      <c r="W239" s="287">
        <f t="shared" si="174"/>
        <v>0</v>
      </c>
      <c r="X239" s="287">
        <f t="shared" si="174"/>
        <v>0</v>
      </c>
      <c r="Y239" s="287">
        <f t="shared" si="174"/>
        <v>0</v>
      </c>
      <c r="Z239" s="287">
        <f t="shared" si="174"/>
        <v>0</v>
      </c>
      <c r="AA239" s="287">
        <f>COUNTIF(AA226:AA232,2)</f>
        <v>0</v>
      </c>
    </row>
    <row r="240" spans="1:27" s="21" customFormat="1" ht="18.75" hidden="1">
      <c r="A240" s="25"/>
      <c r="B240" s="29"/>
      <c r="C240" s="283"/>
      <c r="D240" s="28"/>
      <c r="E240" s="149"/>
      <c r="F240" s="284"/>
      <c r="G240" s="284"/>
      <c r="H240" s="284"/>
      <c r="I240" s="284"/>
      <c r="J240" s="284"/>
      <c r="K240" s="284"/>
      <c r="L240" s="284"/>
      <c r="M240" s="284"/>
      <c r="N240" s="284"/>
      <c r="O240" s="284"/>
      <c r="Q240" s="78" t="s">
        <v>428</v>
      </c>
      <c r="R240" s="288">
        <f>COUNTIF(R233:R237,1)</f>
        <v>0</v>
      </c>
      <c r="S240" s="288">
        <f aca="true" t="shared" si="175" ref="S240:Y240">COUNTIF(S233:S237,1)</f>
        <v>0</v>
      </c>
      <c r="T240" s="288">
        <f t="shared" si="175"/>
        <v>0</v>
      </c>
      <c r="U240" s="288">
        <f t="shared" si="175"/>
        <v>0</v>
      </c>
      <c r="V240" s="288">
        <f t="shared" si="175"/>
        <v>0</v>
      </c>
      <c r="W240" s="288">
        <f t="shared" si="175"/>
        <v>0</v>
      </c>
      <c r="X240" s="288">
        <f t="shared" si="175"/>
        <v>0</v>
      </c>
      <c r="Y240" s="288">
        <f t="shared" si="175"/>
        <v>0</v>
      </c>
      <c r="Z240" s="288">
        <f>COUNTIF(Z233:Z237,1)</f>
        <v>0</v>
      </c>
      <c r="AA240" s="288">
        <f>COUNTIF(AA233:AA234,1)</f>
        <v>0</v>
      </c>
    </row>
    <row r="241" spans="1:5" ht="18.75" hidden="1">
      <c r="A241" s="25"/>
      <c r="B241" s="108"/>
      <c r="C241" s="6"/>
      <c r="D241" s="8"/>
      <c r="E241" s="64"/>
    </row>
    <row r="242" spans="1:27" s="30" customFormat="1" ht="18.75" hidden="1">
      <c r="A242" s="115"/>
      <c r="B242" s="107" t="s">
        <v>189</v>
      </c>
      <c r="C242" s="47"/>
      <c r="D242" s="48"/>
      <c r="E242" s="39"/>
      <c r="F242" s="39"/>
      <c r="G242" s="39"/>
      <c r="H242" s="39"/>
      <c r="I242" s="39"/>
      <c r="J242" s="39"/>
      <c r="K242" s="39"/>
      <c r="L242" s="39"/>
      <c r="M242" s="39"/>
      <c r="N242" s="39"/>
      <c r="O242" s="39"/>
      <c r="R242" s="39"/>
      <c r="S242" s="39"/>
      <c r="T242" s="39"/>
      <c r="U242" s="39"/>
      <c r="V242" s="39"/>
      <c r="W242" s="39"/>
      <c r="X242" s="39"/>
      <c r="Y242" s="39"/>
      <c r="Z242" s="39"/>
      <c r="AA242" s="39"/>
    </row>
    <row r="243" spans="1:27" s="14" customFormat="1" ht="18.75" hidden="1">
      <c r="A243" s="25"/>
      <c r="B243" s="333" t="s">
        <v>73</v>
      </c>
      <c r="C243" s="354" t="s">
        <v>638</v>
      </c>
      <c r="D243" s="334" t="s">
        <v>307</v>
      </c>
      <c r="E243" s="351" t="s">
        <v>303</v>
      </c>
      <c r="F243" s="376" t="s">
        <v>661</v>
      </c>
      <c r="G243" s="372" t="s">
        <v>662</v>
      </c>
      <c r="H243" s="372" t="s">
        <v>663</v>
      </c>
      <c r="I243" s="372" t="s">
        <v>664</v>
      </c>
      <c r="J243" s="372" t="s">
        <v>665</v>
      </c>
      <c r="K243" s="372" t="s">
        <v>666</v>
      </c>
      <c r="L243" s="372" t="s">
        <v>667</v>
      </c>
      <c r="M243" s="372" t="s">
        <v>668</v>
      </c>
      <c r="N243" s="372" t="s">
        <v>669</v>
      </c>
      <c r="O243" s="372" t="s">
        <v>670</v>
      </c>
      <c r="Q243" s="79" t="s">
        <v>425</v>
      </c>
      <c r="R243" s="37">
        <f>COUNTIF(R245:R250,1)+COUNTIF(R245:R250,2)</f>
        <v>0</v>
      </c>
      <c r="S243" s="37">
        <f aca="true" t="shared" si="176" ref="S243:AA243">COUNTIF(S245:S250,1)+COUNTIF(S245:S250,2)</f>
        <v>0</v>
      </c>
      <c r="T243" s="37">
        <f t="shared" si="176"/>
        <v>0</v>
      </c>
      <c r="U243" s="37">
        <f t="shared" si="176"/>
        <v>0</v>
      </c>
      <c r="V243" s="37">
        <f t="shared" si="176"/>
        <v>0</v>
      </c>
      <c r="W243" s="37">
        <f>COUNTIF(W245:W250,1)+COUNTIF(W245:W250,2)</f>
        <v>0</v>
      </c>
      <c r="X243" s="37">
        <f>COUNTIF(X245:X250,1)+COUNTIF(X245:X250,2)</f>
        <v>0</v>
      </c>
      <c r="Y243" s="37">
        <f>COUNTIF(Y245:Y249,1)+COUNTIF(Y245:Y249,2)</f>
        <v>0</v>
      </c>
      <c r="Z243" s="37">
        <f t="shared" si="176"/>
        <v>0</v>
      </c>
      <c r="AA243" s="37">
        <f t="shared" si="176"/>
        <v>0</v>
      </c>
    </row>
    <row r="244" spans="1:27" s="14" customFormat="1" ht="19.5" hidden="1" thickBot="1">
      <c r="A244" s="25"/>
      <c r="B244" s="334"/>
      <c r="C244" s="355"/>
      <c r="D244" s="334"/>
      <c r="E244" s="367"/>
      <c r="F244" s="377"/>
      <c r="G244" s="372"/>
      <c r="H244" s="372"/>
      <c r="I244" s="372"/>
      <c r="J244" s="372"/>
      <c r="K244" s="372"/>
      <c r="L244" s="372"/>
      <c r="M244" s="372"/>
      <c r="N244" s="372"/>
      <c r="O244" s="372"/>
      <c r="Q244" s="79" t="s">
        <v>426</v>
      </c>
      <c r="R244" s="37">
        <f>COUNTIF(R251:R262,1)+COUNTIF(R251:R262,2)</f>
        <v>0</v>
      </c>
      <c r="S244" s="37">
        <f>COUNTIF(S251:S262,1)+COUNTIF(S251:S262,2)</f>
        <v>0</v>
      </c>
      <c r="T244" s="37">
        <f>COUNTIF(T251:T262,1)+COUNTIF(T251:T262,2)</f>
        <v>0</v>
      </c>
      <c r="U244" s="37">
        <f>COUNTIF(U251:U262,1)+COUNTIF(U251:U262,2)</f>
        <v>0</v>
      </c>
      <c r="V244" s="37">
        <f>COUNTIF(V251:V262,1)+COUNTIF(V251:V262,2)</f>
        <v>0</v>
      </c>
      <c r="W244" s="37">
        <f>COUNTIF(W251:W260,1)+COUNTIF(W251:W260,2)</f>
        <v>0</v>
      </c>
      <c r="X244" s="37">
        <f>COUNTIF(X251:X260,1)+COUNTIF(X251:X260,2)</f>
        <v>0</v>
      </c>
      <c r="Y244" s="37">
        <f>COUNTIF(Y251:Y260,1)+COUNTIF(Y251:Y260,2)</f>
        <v>0</v>
      </c>
      <c r="Z244" s="37">
        <f>COUNTIF(Z251:Z262,1)+COUNTIF(Z251:Z262,2)</f>
        <v>0</v>
      </c>
      <c r="AA244" s="37">
        <f>COUNTIF(AA251:AA262,1)+COUNTIF(AA251:AA262,2)</f>
        <v>0</v>
      </c>
    </row>
    <row r="245" spans="1:27" s="14" customFormat="1" ht="27" hidden="1">
      <c r="A245" s="25"/>
      <c r="B245" s="36" t="s">
        <v>671</v>
      </c>
      <c r="C245" s="239" t="s">
        <v>280</v>
      </c>
      <c r="D245" s="253" t="s">
        <v>470</v>
      </c>
      <c r="E245" s="262">
        <f>IF('1)旅客船入力シート'!G193="○",1,IF('1)旅客船入力シート'!G193="-",9,IF('1)旅客船入力シート'!G193="×",2,0)))</f>
        <v>0</v>
      </c>
      <c r="F245" s="245" t="s">
        <v>164</v>
      </c>
      <c r="G245" s="245" t="s">
        <v>225</v>
      </c>
      <c r="H245" s="245" t="s">
        <v>164</v>
      </c>
      <c r="I245" s="245" t="s">
        <v>225</v>
      </c>
      <c r="J245" s="245" t="s">
        <v>225</v>
      </c>
      <c r="K245" s="245"/>
      <c r="L245" s="245"/>
      <c r="M245" s="245"/>
      <c r="N245" s="245" t="s">
        <v>225</v>
      </c>
      <c r="O245" s="245"/>
      <c r="R245" s="245">
        <f aca="true" t="shared" si="177" ref="R245:R250">IF(F245="○",$E245,"")</f>
        <v>0</v>
      </c>
      <c r="S245" s="245">
        <f aca="true" t="shared" si="178" ref="S245:S250">IF(G245="○",$E245,"")</f>
        <v>0</v>
      </c>
      <c r="T245" s="245">
        <f aca="true" t="shared" si="179" ref="T245:T250">IF(H245="○",$E245,"")</f>
        <v>0</v>
      </c>
      <c r="U245" s="245">
        <f aca="true" t="shared" si="180" ref="U245:U250">IF(I245="○",$E245,"")</f>
        <v>0</v>
      </c>
      <c r="V245" s="245">
        <f aca="true" t="shared" si="181" ref="V245:V250">IF(J245="○",$E245,"")</f>
        <v>0</v>
      </c>
      <c r="W245" s="245">
        <f aca="true" t="shared" si="182" ref="W245:W250">IF(K245="○",$E245,"")</f>
      </c>
      <c r="X245" s="245">
        <f aca="true" t="shared" si="183" ref="X245:X250">IF(L245="○",$E245,"")</f>
      </c>
      <c r="Y245" s="245">
        <f aca="true" t="shared" si="184" ref="Y245:Y250">IF(M245="○",$E245,"")</f>
      </c>
      <c r="Z245" s="245">
        <f aca="true" t="shared" si="185" ref="Z245:Z250">IF(N245="○",$E245,"")</f>
        <v>0</v>
      </c>
      <c r="AA245" s="245">
        <f aca="true" t="shared" si="186" ref="AA245:AA250">IF(O245="○",$E245,"")</f>
      </c>
    </row>
    <row r="246" spans="1:27" s="14" customFormat="1" ht="40.5" hidden="1">
      <c r="A246" s="25"/>
      <c r="B246" s="369" t="s">
        <v>345</v>
      </c>
      <c r="C246" s="395" t="s">
        <v>256</v>
      </c>
      <c r="D246" s="27" t="s">
        <v>135</v>
      </c>
      <c r="E246" s="93">
        <f>IF($E$245&gt;1,0,IF('1)旅客船入力シート'!G194="○",1,IF('1)旅客船入力シート'!G194="-",9,IF('1)旅客船入力シート'!G194="×",2,0))))</f>
        <v>0</v>
      </c>
      <c r="F246" s="38"/>
      <c r="G246" s="38"/>
      <c r="H246" s="38"/>
      <c r="I246" s="38"/>
      <c r="J246" s="38" t="s">
        <v>225</v>
      </c>
      <c r="K246" s="38"/>
      <c r="L246" s="38"/>
      <c r="M246" s="38"/>
      <c r="N246" s="38"/>
      <c r="O246" s="38"/>
      <c r="R246" s="38">
        <f t="shared" si="177"/>
      </c>
      <c r="S246" s="38">
        <f t="shared" si="178"/>
      </c>
      <c r="T246" s="38">
        <f t="shared" si="179"/>
      </c>
      <c r="U246" s="38">
        <f t="shared" si="180"/>
      </c>
      <c r="V246" s="38">
        <f t="shared" si="181"/>
        <v>0</v>
      </c>
      <c r="W246" s="38">
        <f t="shared" si="182"/>
      </c>
      <c r="X246" s="38">
        <f t="shared" si="183"/>
      </c>
      <c r="Y246" s="38">
        <f t="shared" si="184"/>
      </c>
      <c r="Z246" s="38">
        <f t="shared" si="185"/>
      </c>
      <c r="AA246" s="38">
        <f t="shared" si="186"/>
      </c>
    </row>
    <row r="247" spans="1:27" s="14" customFormat="1" ht="18.75" hidden="1">
      <c r="A247" s="25"/>
      <c r="B247" s="398"/>
      <c r="C247" s="396"/>
      <c r="D247" s="27" t="s">
        <v>471</v>
      </c>
      <c r="E247" s="93">
        <f>IF($E$245&gt;1,0,IF('1)旅客船入力シート'!G195="○",1,IF('1)旅客船入力シート'!G195="-",9,IF('1)旅客船入力シート'!G195="×",2,0))))</f>
        <v>0</v>
      </c>
      <c r="F247" s="38"/>
      <c r="G247" s="38" t="s">
        <v>2</v>
      </c>
      <c r="H247" s="38"/>
      <c r="I247" s="38"/>
      <c r="J247" s="38"/>
      <c r="K247" s="38"/>
      <c r="L247" s="38"/>
      <c r="M247" s="38"/>
      <c r="N247" s="180"/>
      <c r="O247" s="38"/>
      <c r="R247" s="38">
        <f t="shared" si="177"/>
      </c>
      <c r="S247" s="38">
        <f t="shared" si="178"/>
        <v>0</v>
      </c>
      <c r="T247" s="38">
        <f t="shared" si="179"/>
      </c>
      <c r="U247" s="38">
        <f t="shared" si="180"/>
      </c>
      <c r="V247" s="38">
        <f t="shared" si="181"/>
      </c>
      <c r="W247" s="38">
        <f t="shared" si="182"/>
      </c>
      <c r="X247" s="38">
        <f t="shared" si="183"/>
      </c>
      <c r="Y247" s="38">
        <f t="shared" si="184"/>
      </c>
      <c r="Z247" s="38">
        <f t="shared" si="185"/>
      </c>
      <c r="AA247" s="38">
        <f t="shared" si="186"/>
      </c>
    </row>
    <row r="248" spans="1:27" s="14" customFormat="1" ht="27" hidden="1">
      <c r="A248" s="25"/>
      <c r="B248" s="398"/>
      <c r="C248" s="396"/>
      <c r="D248" s="27" t="s">
        <v>251</v>
      </c>
      <c r="E248" s="93">
        <f>IF($E$245&gt;1,0,IF('1)旅客船入力シート'!G196="○",1,IF('1)旅客船入力シート'!G196="-",9,IF('1)旅客船入力シート'!G196="×",2,0))))</f>
        <v>0</v>
      </c>
      <c r="F248" s="38"/>
      <c r="G248" s="38" t="s">
        <v>2</v>
      </c>
      <c r="H248" s="38"/>
      <c r="I248" s="38"/>
      <c r="J248" s="38"/>
      <c r="K248" s="38"/>
      <c r="L248" s="38"/>
      <c r="M248" s="38"/>
      <c r="N248" s="38"/>
      <c r="O248" s="38"/>
      <c r="R248" s="38">
        <f t="shared" si="177"/>
      </c>
      <c r="S248" s="38">
        <f t="shared" si="178"/>
        <v>0</v>
      </c>
      <c r="T248" s="38">
        <f t="shared" si="179"/>
      </c>
      <c r="U248" s="38">
        <f t="shared" si="180"/>
      </c>
      <c r="V248" s="38">
        <f t="shared" si="181"/>
      </c>
      <c r="W248" s="38">
        <f t="shared" si="182"/>
      </c>
      <c r="X248" s="38">
        <f t="shared" si="183"/>
      </c>
      <c r="Y248" s="38">
        <f t="shared" si="184"/>
      </c>
      <c r="Z248" s="38">
        <f t="shared" si="185"/>
      </c>
      <c r="AA248" s="38">
        <f t="shared" si="186"/>
      </c>
    </row>
    <row r="249" spans="1:27" s="14" customFormat="1" ht="27" hidden="1">
      <c r="A249" s="25"/>
      <c r="B249" s="398"/>
      <c r="C249" s="396"/>
      <c r="D249" s="27" t="s">
        <v>252</v>
      </c>
      <c r="E249" s="93">
        <f>IF($E$245&gt;1,0,IF('1)旅客船入力シート'!G197="○",1,IF('1)旅客船入力シート'!G197="-",9,IF('1)旅客船入力シート'!G197="×",2,0))))</f>
        <v>0</v>
      </c>
      <c r="F249" s="38"/>
      <c r="G249" s="38" t="s">
        <v>164</v>
      </c>
      <c r="H249" s="38"/>
      <c r="I249" s="38"/>
      <c r="J249" s="38"/>
      <c r="K249" s="38"/>
      <c r="L249" s="38"/>
      <c r="M249" s="38"/>
      <c r="N249" s="38"/>
      <c r="O249" s="38"/>
      <c r="R249" s="38">
        <f t="shared" si="177"/>
      </c>
      <c r="S249" s="38">
        <f t="shared" si="178"/>
        <v>0</v>
      </c>
      <c r="T249" s="38">
        <f t="shared" si="179"/>
      </c>
      <c r="U249" s="38">
        <f t="shared" si="180"/>
      </c>
      <c r="V249" s="38">
        <f t="shared" si="181"/>
      </c>
      <c r="W249" s="38">
        <f t="shared" si="182"/>
      </c>
      <c r="X249" s="38">
        <f t="shared" si="183"/>
      </c>
      <c r="Y249" s="38">
        <f t="shared" si="184"/>
      </c>
      <c r="Z249" s="38">
        <f t="shared" si="185"/>
      </c>
      <c r="AA249" s="38">
        <f t="shared" si="186"/>
      </c>
    </row>
    <row r="250" spans="1:27" s="14" customFormat="1" ht="18.75" hidden="1">
      <c r="A250" s="25"/>
      <c r="B250" s="398"/>
      <c r="C250" s="397"/>
      <c r="D250" s="156" t="s">
        <v>136</v>
      </c>
      <c r="E250" s="93">
        <f>IF($E$245&gt;1,0,IF('1)旅客船入力シート'!G198="○",1,IF('1)旅客船入力シート'!G198="-",9,IF('1)旅客船入力シート'!G198="×",2,0))))</f>
        <v>0</v>
      </c>
      <c r="F250" s="40" t="s">
        <v>676</v>
      </c>
      <c r="G250" s="38" t="s">
        <v>676</v>
      </c>
      <c r="H250" s="40" t="s">
        <v>676</v>
      </c>
      <c r="I250" s="38" t="s">
        <v>676</v>
      </c>
      <c r="J250" s="38"/>
      <c r="K250" s="38"/>
      <c r="L250" s="38"/>
      <c r="M250" s="119" t="s">
        <v>676</v>
      </c>
      <c r="N250" s="38"/>
      <c r="O250" s="38"/>
      <c r="R250" s="38">
        <f t="shared" si="177"/>
        <v>0</v>
      </c>
      <c r="S250" s="38">
        <f t="shared" si="178"/>
        <v>0</v>
      </c>
      <c r="T250" s="38">
        <f t="shared" si="179"/>
        <v>0</v>
      </c>
      <c r="U250" s="38">
        <f t="shared" si="180"/>
        <v>0</v>
      </c>
      <c r="V250" s="38">
        <f t="shared" si="181"/>
      </c>
      <c r="W250" s="38">
        <f t="shared" si="182"/>
      </c>
      <c r="X250" s="38">
        <f t="shared" si="183"/>
      </c>
      <c r="Y250" s="119">
        <f t="shared" si="184"/>
        <v>0</v>
      </c>
      <c r="Z250" s="38">
        <f t="shared" si="185"/>
      </c>
      <c r="AA250" s="38">
        <f t="shared" si="186"/>
      </c>
    </row>
    <row r="251" spans="1:27" s="14" customFormat="1" ht="27" hidden="1">
      <c r="A251" s="25"/>
      <c r="B251" s="120" t="s">
        <v>74</v>
      </c>
      <c r="C251" s="264" t="s">
        <v>292</v>
      </c>
      <c r="D251" s="210" t="s">
        <v>253</v>
      </c>
      <c r="E251" s="219">
        <f>IF($E$245&gt;1,0,IF('1)旅客船入力シート'!G200="○",1,IF('1)旅客船入力シート'!G200="-",9,IF('1)旅客船入力シート'!G200="×",2,0))))</f>
        <v>0</v>
      </c>
      <c r="F251" s="263"/>
      <c r="G251" s="263" t="s">
        <v>8</v>
      </c>
      <c r="H251" s="263"/>
      <c r="I251" s="263"/>
      <c r="J251" s="263"/>
      <c r="K251" s="263"/>
      <c r="L251" s="263"/>
      <c r="M251" s="263"/>
      <c r="N251" s="263"/>
      <c r="O251" s="263"/>
      <c r="R251" s="263">
        <f aca="true" t="shared" si="187" ref="R251:R259">IF(F251="◇",$E251,"")</f>
      </c>
      <c r="S251" s="263">
        <f aca="true" t="shared" si="188" ref="S251:S259">IF(G251="◇",$E251,"")</f>
        <v>0</v>
      </c>
      <c r="T251" s="263">
        <f aca="true" t="shared" si="189" ref="T251:T259">IF(H251="◇",$E251,"")</f>
      </c>
      <c r="U251" s="263">
        <f aca="true" t="shared" si="190" ref="U251:U259">IF(I251="◇",$E251,"")</f>
      </c>
      <c r="V251" s="263">
        <f aca="true" t="shared" si="191" ref="V251:V259">IF(J251="◇",$E251,"")</f>
      </c>
      <c r="W251" s="263">
        <f aca="true" t="shared" si="192" ref="W251:W259">IF(K251="◇",$E251,"")</f>
      </c>
      <c r="X251" s="263">
        <f aca="true" t="shared" si="193" ref="X251:X259">IF(L251="◇",$E251,"")</f>
      </c>
      <c r="Y251" s="263">
        <f aca="true" t="shared" si="194" ref="Y251:Y259">IF(M251="◇",$E251,"")</f>
      </c>
      <c r="Z251" s="263">
        <f aca="true" t="shared" si="195" ref="Z251:Z259">IF(N251="◇",$E251,"")</f>
      </c>
      <c r="AA251" s="263">
        <f aca="true" t="shared" si="196" ref="AA251:AA259">IF(O251="◇",$E251,"")</f>
      </c>
    </row>
    <row r="252" spans="1:27" s="14" customFormat="1" ht="18.75" hidden="1">
      <c r="A252" s="25"/>
      <c r="B252" s="320"/>
      <c r="C252" s="265"/>
      <c r="D252" s="210" t="s">
        <v>254</v>
      </c>
      <c r="E252" s="219">
        <f>IF($E$245&gt;1,0,IF('1)旅客船入力シート'!G201="○",1,IF('1)旅客船入力シート'!G201="-",9,IF('1)旅客船入力シート'!G201="×",2,0))))</f>
        <v>0</v>
      </c>
      <c r="F252" s="263"/>
      <c r="G252" s="263" t="s">
        <v>28</v>
      </c>
      <c r="H252" s="263"/>
      <c r="I252" s="263"/>
      <c r="J252" s="263"/>
      <c r="K252" s="263"/>
      <c r="L252" s="263"/>
      <c r="M252" s="263"/>
      <c r="N252" s="263"/>
      <c r="O252" s="263"/>
      <c r="R252" s="263">
        <f t="shared" si="187"/>
      </c>
      <c r="S252" s="263">
        <f t="shared" si="188"/>
        <v>0</v>
      </c>
      <c r="T252" s="263">
        <f t="shared" si="189"/>
      </c>
      <c r="U252" s="263">
        <f t="shared" si="190"/>
      </c>
      <c r="V252" s="263">
        <f t="shared" si="191"/>
      </c>
      <c r="W252" s="263">
        <f t="shared" si="192"/>
      </c>
      <c r="X252" s="263">
        <f t="shared" si="193"/>
      </c>
      <c r="Y252" s="263">
        <f t="shared" si="194"/>
      </c>
      <c r="Z252" s="263">
        <f t="shared" si="195"/>
      </c>
      <c r="AA252" s="263">
        <f t="shared" si="196"/>
      </c>
    </row>
    <row r="253" spans="1:27" s="14" customFormat="1" ht="18.75" hidden="1">
      <c r="A253" s="25"/>
      <c r="B253" s="320"/>
      <c r="C253" s="265"/>
      <c r="D253" s="210" t="s">
        <v>75</v>
      </c>
      <c r="E253" s="219">
        <f>IF($E$245&gt;1,0,IF('1)旅客船入力シート'!G202="○",1,IF('1)旅客船入力シート'!G202="-",9,IF('1)旅客船入力シート'!G202="×",2,0))))</f>
        <v>0</v>
      </c>
      <c r="F253" s="263"/>
      <c r="G253" s="263" t="s">
        <v>28</v>
      </c>
      <c r="H253" s="263"/>
      <c r="I253" s="263"/>
      <c r="J253" s="263"/>
      <c r="K253" s="263"/>
      <c r="L253" s="263"/>
      <c r="M253" s="263"/>
      <c r="N253" s="263"/>
      <c r="O253" s="263"/>
      <c r="R253" s="263">
        <f t="shared" si="187"/>
      </c>
      <c r="S253" s="263">
        <f t="shared" si="188"/>
        <v>0</v>
      </c>
      <c r="T253" s="263">
        <f t="shared" si="189"/>
      </c>
      <c r="U253" s="263">
        <f t="shared" si="190"/>
      </c>
      <c r="V253" s="263">
        <f t="shared" si="191"/>
      </c>
      <c r="W253" s="263">
        <f t="shared" si="192"/>
      </c>
      <c r="X253" s="263">
        <f t="shared" si="193"/>
      </c>
      <c r="Y253" s="263">
        <f t="shared" si="194"/>
      </c>
      <c r="Z253" s="263">
        <f t="shared" si="195"/>
      </c>
      <c r="AA253" s="263">
        <f t="shared" si="196"/>
      </c>
    </row>
    <row r="254" spans="1:27" s="14" customFormat="1" ht="18.75" hidden="1">
      <c r="A254" s="25"/>
      <c r="B254" s="320"/>
      <c r="C254" s="265"/>
      <c r="D254" s="210" t="s">
        <v>76</v>
      </c>
      <c r="E254" s="219">
        <f>IF($E$245&gt;1,0,IF('1)旅客船入力シート'!G203="○",1,IF('1)旅客船入力シート'!G203="-",9,IF('1)旅客船入力シート'!G203="×",2,0))))</f>
        <v>0</v>
      </c>
      <c r="F254" s="263"/>
      <c r="G254" s="263"/>
      <c r="H254" s="263"/>
      <c r="I254" s="263"/>
      <c r="J254" s="263" t="s">
        <v>28</v>
      </c>
      <c r="K254" s="263"/>
      <c r="L254" s="263"/>
      <c r="M254" s="263"/>
      <c r="N254" s="263"/>
      <c r="O254" s="263"/>
      <c r="R254" s="263">
        <f t="shared" si="187"/>
      </c>
      <c r="S254" s="263">
        <f t="shared" si="188"/>
      </c>
      <c r="T254" s="263">
        <f t="shared" si="189"/>
      </c>
      <c r="U254" s="263">
        <f t="shared" si="190"/>
      </c>
      <c r="V254" s="263">
        <f t="shared" si="191"/>
        <v>0</v>
      </c>
      <c r="W254" s="263">
        <f t="shared" si="192"/>
      </c>
      <c r="X254" s="263">
        <f t="shared" si="193"/>
      </c>
      <c r="Y254" s="263">
        <f t="shared" si="194"/>
      </c>
      <c r="Z254" s="263">
        <f t="shared" si="195"/>
      </c>
      <c r="AA254" s="263">
        <f t="shared" si="196"/>
      </c>
    </row>
    <row r="255" spans="1:27" s="14" customFormat="1" ht="18.75" hidden="1">
      <c r="A255" s="25"/>
      <c r="B255" s="320"/>
      <c r="C255" s="265"/>
      <c r="D255" s="215" t="s">
        <v>370</v>
      </c>
      <c r="E255" s="219">
        <f>IF($E$245&gt;1,0,IF('1)旅客船入力シート'!G206="○",1,IF('1)旅客船入力シート'!G206="-",9,IF('1)旅客船入力シート'!G206="×",2,0))))</f>
        <v>0</v>
      </c>
      <c r="F255" s="263"/>
      <c r="G255" s="263" t="s">
        <v>8</v>
      </c>
      <c r="H255" s="263"/>
      <c r="I255" s="263"/>
      <c r="J255" s="263"/>
      <c r="K255" s="263"/>
      <c r="L255" s="263"/>
      <c r="M255" s="263"/>
      <c r="N255" s="263"/>
      <c r="O255" s="263"/>
      <c r="R255" s="263">
        <f t="shared" si="187"/>
      </c>
      <c r="S255" s="263">
        <f t="shared" si="188"/>
        <v>0</v>
      </c>
      <c r="T255" s="263">
        <f t="shared" si="189"/>
      </c>
      <c r="U255" s="263">
        <f t="shared" si="190"/>
      </c>
      <c r="V255" s="263">
        <f t="shared" si="191"/>
      </c>
      <c r="W255" s="263">
        <f t="shared" si="192"/>
      </c>
      <c r="X255" s="263">
        <f t="shared" si="193"/>
      </c>
      <c r="Y255" s="263">
        <f t="shared" si="194"/>
      </c>
      <c r="Z255" s="263">
        <f t="shared" si="195"/>
      </c>
      <c r="AA255" s="263">
        <f t="shared" si="196"/>
      </c>
    </row>
    <row r="256" spans="1:27" s="14" customFormat="1" ht="27" hidden="1">
      <c r="A256" s="25"/>
      <c r="B256" s="320"/>
      <c r="C256" s="265"/>
      <c r="D256" s="215" t="s">
        <v>655</v>
      </c>
      <c r="E256" s="219">
        <f>IF($E$245&gt;1,0,IF('1)旅客船入力シート'!G207="○",1,IF('1)旅客船入力シート'!G207="-",9,IF('1)旅客船入力シート'!G207="×",2,0))))</f>
        <v>0</v>
      </c>
      <c r="F256" s="263"/>
      <c r="G256" s="263" t="s">
        <v>78</v>
      </c>
      <c r="H256" s="263"/>
      <c r="I256" s="263"/>
      <c r="J256" s="263"/>
      <c r="K256" s="263"/>
      <c r="L256" s="263"/>
      <c r="M256" s="263"/>
      <c r="N256" s="263"/>
      <c r="O256" s="263"/>
      <c r="R256" s="263">
        <f t="shared" si="187"/>
      </c>
      <c r="S256" s="263">
        <f t="shared" si="188"/>
        <v>0</v>
      </c>
      <c r="T256" s="263">
        <f t="shared" si="189"/>
      </c>
      <c r="U256" s="263">
        <f t="shared" si="190"/>
      </c>
      <c r="V256" s="263">
        <f t="shared" si="191"/>
      </c>
      <c r="W256" s="263">
        <f t="shared" si="192"/>
      </c>
      <c r="X256" s="263">
        <f t="shared" si="193"/>
      </c>
      <c r="Y256" s="263">
        <f t="shared" si="194"/>
      </c>
      <c r="Z256" s="263">
        <f t="shared" si="195"/>
      </c>
      <c r="AA256" s="263">
        <f t="shared" si="196"/>
      </c>
    </row>
    <row r="257" spans="1:27" s="14" customFormat="1" ht="18.75" hidden="1">
      <c r="A257" s="25"/>
      <c r="B257" s="320"/>
      <c r="C257" s="265"/>
      <c r="D257" s="215" t="s">
        <v>79</v>
      </c>
      <c r="E257" s="219">
        <f>IF($E$245&gt;1,0,IF('1)旅客船入力シート'!G208="○",1,IF('1)旅客船入力シート'!G208="-",9,IF('1)旅客船入力シート'!G208="×",2,0))))</f>
        <v>0</v>
      </c>
      <c r="F257" s="263"/>
      <c r="G257" s="263" t="s">
        <v>8</v>
      </c>
      <c r="H257" s="263"/>
      <c r="I257" s="263"/>
      <c r="J257" s="263"/>
      <c r="K257" s="263"/>
      <c r="L257" s="263"/>
      <c r="M257" s="263"/>
      <c r="N257" s="263"/>
      <c r="O257" s="263"/>
      <c r="R257" s="263">
        <f t="shared" si="187"/>
      </c>
      <c r="S257" s="263">
        <f t="shared" si="188"/>
        <v>0</v>
      </c>
      <c r="T257" s="263">
        <f t="shared" si="189"/>
      </c>
      <c r="U257" s="263">
        <f t="shared" si="190"/>
      </c>
      <c r="V257" s="263">
        <f t="shared" si="191"/>
      </c>
      <c r="W257" s="263">
        <f t="shared" si="192"/>
      </c>
      <c r="X257" s="263">
        <f t="shared" si="193"/>
      </c>
      <c r="Y257" s="263">
        <f t="shared" si="194"/>
      </c>
      <c r="Z257" s="263">
        <f t="shared" si="195"/>
      </c>
      <c r="AA257" s="263">
        <f t="shared" si="196"/>
      </c>
    </row>
    <row r="258" spans="1:27" s="14" customFormat="1" ht="18.75" hidden="1">
      <c r="A258" s="25"/>
      <c r="B258" s="320"/>
      <c r="C258" s="265"/>
      <c r="D258" s="215" t="s">
        <v>80</v>
      </c>
      <c r="E258" s="219">
        <f>IF($E$245&gt;1,0,IF('1)旅客船入力シート'!G209="○",1,IF('1)旅客船入力シート'!G209="-",9,IF('1)旅客船入力シート'!G209="×",2,0))))</f>
        <v>0</v>
      </c>
      <c r="F258" s="263" t="s">
        <v>81</v>
      </c>
      <c r="G258" s="263" t="s">
        <v>81</v>
      </c>
      <c r="H258" s="263" t="s">
        <v>81</v>
      </c>
      <c r="I258" s="263" t="s">
        <v>81</v>
      </c>
      <c r="J258" s="263" t="s">
        <v>81</v>
      </c>
      <c r="K258" s="263"/>
      <c r="L258" s="263"/>
      <c r="M258" s="263"/>
      <c r="N258" s="263"/>
      <c r="O258" s="263"/>
      <c r="R258" s="263">
        <f t="shared" si="187"/>
        <v>0</v>
      </c>
      <c r="S258" s="263">
        <f t="shared" si="188"/>
        <v>0</v>
      </c>
      <c r="T258" s="263">
        <f t="shared" si="189"/>
        <v>0</v>
      </c>
      <c r="U258" s="263">
        <f t="shared" si="190"/>
        <v>0</v>
      </c>
      <c r="V258" s="263">
        <f t="shared" si="191"/>
        <v>0</v>
      </c>
      <c r="W258" s="263">
        <f t="shared" si="192"/>
      </c>
      <c r="X258" s="263">
        <f t="shared" si="193"/>
      </c>
      <c r="Y258" s="263">
        <f t="shared" si="194"/>
      </c>
      <c r="Z258" s="263">
        <f t="shared" si="195"/>
      </c>
      <c r="AA258" s="263">
        <f t="shared" si="196"/>
      </c>
    </row>
    <row r="259" spans="1:27" s="14" customFormat="1" ht="18.75" hidden="1">
      <c r="A259" s="25"/>
      <c r="B259" s="320"/>
      <c r="C259" s="265"/>
      <c r="D259" s="215" t="s">
        <v>371</v>
      </c>
      <c r="E259" s="219">
        <f>IF($E$245&gt;1,0,IF('1)旅客船入力シート'!G210="○",1,IF('1)旅客船入力シート'!G210="-",9,IF('1)旅客船入力シート'!G210="×",2,0))))</f>
        <v>0</v>
      </c>
      <c r="F259" s="263"/>
      <c r="G259" s="263"/>
      <c r="H259" s="263"/>
      <c r="I259" s="263" t="s">
        <v>226</v>
      </c>
      <c r="J259" s="263"/>
      <c r="K259" s="263"/>
      <c r="L259" s="263"/>
      <c r="M259" s="263"/>
      <c r="N259" s="263"/>
      <c r="O259" s="263"/>
      <c r="R259" s="263">
        <f t="shared" si="187"/>
      </c>
      <c r="S259" s="263">
        <f t="shared" si="188"/>
      </c>
      <c r="T259" s="263">
        <f t="shared" si="189"/>
      </c>
      <c r="U259" s="263">
        <f t="shared" si="190"/>
        <v>0</v>
      </c>
      <c r="V259" s="263">
        <f t="shared" si="191"/>
      </c>
      <c r="W259" s="263">
        <f t="shared" si="192"/>
      </c>
      <c r="X259" s="263">
        <f t="shared" si="193"/>
      </c>
      <c r="Y259" s="263">
        <f t="shared" si="194"/>
      </c>
      <c r="Z259" s="263">
        <f t="shared" si="195"/>
      </c>
      <c r="AA259" s="263">
        <f t="shared" si="196"/>
      </c>
    </row>
    <row r="260" spans="1:27" s="14" customFormat="1" ht="19.5" hidden="1" thickBot="1">
      <c r="A260" s="25"/>
      <c r="B260" s="321"/>
      <c r="C260" s="269"/>
      <c r="D260" s="215" t="s">
        <v>372</v>
      </c>
      <c r="E260" s="216">
        <f>IF($E$245&gt;1,0,IF('1)旅客船入力シート'!G211="○",1,IF('1)旅客船入力シート'!G211="-",9,IF('1)旅客船入力シート'!G211="×",2,0))))</f>
        <v>0</v>
      </c>
      <c r="F260" s="263"/>
      <c r="G260" s="263"/>
      <c r="H260" s="263"/>
      <c r="I260" s="263"/>
      <c r="J260" s="263"/>
      <c r="K260" s="263"/>
      <c r="L260" s="263"/>
      <c r="M260" s="263"/>
      <c r="N260" s="263" t="s">
        <v>82</v>
      </c>
      <c r="O260" s="263"/>
      <c r="R260" s="263">
        <f aca="true" t="shared" si="197" ref="R260:AA262">IF(F260="◇",$E260,"")</f>
      </c>
      <c r="S260" s="263">
        <f t="shared" si="197"/>
      </c>
      <c r="T260" s="263">
        <f t="shared" si="197"/>
      </c>
      <c r="U260" s="263">
        <f t="shared" si="197"/>
      </c>
      <c r="V260" s="263">
        <f t="shared" si="197"/>
      </c>
      <c r="W260" s="263">
        <f t="shared" si="197"/>
      </c>
      <c r="X260" s="263">
        <f t="shared" si="197"/>
      </c>
      <c r="Y260" s="263">
        <f t="shared" si="197"/>
      </c>
      <c r="Z260" s="263">
        <f t="shared" si="197"/>
        <v>0</v>
      </c>
      <c r="AA260" s="263">
        <f t="shared" si="197"/>
      </c>
    </row>
    <row r="261" spans="1:27" s="14" customFormat="1" ht="27" hidden="1">
      <c r="A261" s="25"/>
      <c r="B261" s="320"/>
      <c r="C261" s="265"/>
      <c r="D261" s="210" t="s">
        <v>77</v>
      </c>
      <c r="E261" s="219">
        <f>IF($E$245&gt;1,0,IF('1)旅客船入力シート'!G204="○",1,IF('1)旅客船入力シート'!G204="-",9,IF('1)旅客船入力シート'!G204="×",2,0))))</f>
        <v>0</v>
      </c>
      <c r="F261" s="263" t="s">
        <v>226</v>
      </c>
      <c r="G261" s="263" t="s">
        <v>226</v>
      </c>
      <c r="H261" s="263" t="s">
        <v>226</v>
      </c>
      <c r="I261" s="263" t="s">
        <v>226</v>
      </c>
      <c r="J261" s="263" t="s">
        <v>226</v>
      </c>
      <c r="K261" s="319" t="s">
        <v>226</v>
      </c>
      <c r="L261" s="319" t="s">
        <v>226</v>
      </c>
      <c r="M261" s="319" t="s">
        <v>226</v>
      </c>
      <c r="N261" s="263"/>
      <c r="O261" s="263"/>
      <c r="R261" s="263">
        <f t="shared" si="197"/>
        <v>0</v>
      </c>
      <c r="S261" s="263">
        <f t="shared" si="197"/>
        <v>0</v>
      </c>
      <c r="T261" s="263">
        <f t="shared" si="197"/>
        <v>0</v>
      </c>
      <c r="U261" s="263">
        <f t="shared" si="197"/>
        <v>0</v>
      </c>
      <c r="V261" s="263">
        <f t="shared" si="197"/>
        <v>0</v>
      </c>
      <c r="W261" s="319">
        <f t="shared" si="197"/>
        <v>0</v>
      </c>
      <c r="X261" s="319">
        <f t="shared" si="197"/>
        <v>0</v>
      </c>
      <c r="Y261" s="319">
        <f t="shared" si="197"/>
        <v>0</v>
      </c>
      <c r="Z261" s="263">
        <f t="shared" si="197"/>
      </c>
      <c r="AA261" s="263">
        <f t="shared" si="197"/>
      </c>
    </row>
    <row r="262" spans="1:27" s="14" customFormat="1" ht="18.75" hidden="1">
      <c r="A262" s="25"/>
      <c r="B262" s="320"/>
      <c r="C262" s="265"/>
      <c r="D262" s="215" t="s">
        <v>369</v>
      </c>
      <c r="E262" s="219">
        <f>IF($E$245&gt;1,0,IF('1)旅客船入力シート'!G205="○",1,IF('1)旅客船入力シート'!G205="-",9,IF('1)旅客船入力シート'!G205="×",2,0))))</f>
        <v>0</v>
      </c>
      <c r="F262" s="263" t="s">
        <v>226</v>
      </c>
      <c r="G262" s="263" t="s">
        <v>226</v>
      </c>
      <c r="H262" s="263" t="s">
        <v>226</v>
      </c>
      <c r="I262" s="263" t="s">
        <v>226</v>
      </c>
      <c r="J262" s="263" t="s">
        <v>226</v>
      </c>
      <c r="K262" s="319" t="s">
        <v>226</v>
      </c>
      <c r="L262" s="319" t="s">
        <v>226</v>
      </c>
      <c r="M262" s="319" t="s">
        <v>226</v>
      </c>
      <c r="N262" s="263"/>
      <c r="O262" s="263"/>
      <c r="R262" s="263">
        <f t="shared" si="197"/>
        <v>0</v>
      </c>
      <c r="S262" s="263">
        <f t="shared" si="197"/>
        <v>0</v>
      </c>
      <c r="T262" s="263">
        <f t="shared" si="197"/>
        <v>0</v>
      </c>
      <c r="U262" s="263">
        <f t="shared" si="197"/>
        <v>0</v>
      </c>
      <c r="V262" s="263">
        <f t="shared" si="197"/>
        <v>0</v>
      </c>
      <c r="W262" s="319">
        <f t="shared" si="197"/>
        <v>0</v>
      </c>
      <c r="X262" s="319">
        <f t="shared" si="197"/>
        <v>0</v>
      </c>
      <c r="Y262" s="319">
        <f t="shared" si="197"/>
        <v>0</v>
      </c>
      <c r="Z262" s="263">
        <f t="shared" si="197"/>
      </c>
      <c r="AA262" s="263">
        <f t="shared" si="197"/>
      </c>
    </row>
    <row r="263" spans="1:27" s="21" customFormat="1" ht="18.75" hidden="1">
      <c r="A263" s="25"/>
      <c r="B263" s="29"/>
      <c r="C263" s="283"/>
      <c r="D263" s="28"/>
      <c r="E263" s="149"/>
      <c r="F263" s="284"/>
      <c r="G263" s="284"/>
      <c r="H263" s="284"/>
      <c r="I263" s="284"/>
      <c r="J263" s="284"/>
      <c r="K263" s="284"/>
      <c r="L263" s="284"/>
      <c r="M263" s="284"/>
      <c r="N263" s="284"/>
      <c r="O263" s="284"/>
      <c r="Q263" s="77" t="s">
        <v>429</v>
      </c>
      <c r="R263" s="287">
        <f>COUNTIF(R245:R250,1)</f>
        <v>0</v>
      </c>
      <c r="S263" s="287">
        <f aca="true" t="shared" si="198" ref="S263:AA263">COUNTIF(S245:S250,1)</f>
        <v>0</v>
      </c>
      <c r="T263" s="287">
        <f t="shared" si="198"/>
        <v>0</v>
      </c>
      <c r="U263" s="287">
        <f t="shared" si="198"/>
        <v>0</v>
      </c>
      <c r="V263" s="287">
        <f t="shared" si="198"/>
        <v>0</v>
      </c>
      <c r="W263" s="287">
        <f>COUNTIF(W245:W250,1)</f>
        <v>0</v>
      </c>
      <c r="X263" s="287">
        <f>COUNTIF(X245:X250,1)</f>
        <v>0</v>
      </c>
      <c r="Y263" s="287">
        <f>COUNTIF(Y245:Y249,1)</f>
        <v>0</v>
      </c>
      <c r="Z263" s="287">
        <f t="shared" si="198"/>
        <v>0</v>
      </c>
      <c r="AA263" s="287">
        <f t="shared" si="198"/>
        <v>0</v>
      </c>
    </row>
    <row r="264" spans="1:27" s="21" customFormat="1" ht="18.75" hidden="1">
      <c r="A264" s="25"/>
      <c r="B264" s="29"/>
      <c r="C264" s="283"/>
      <c r="D264" s="28"/>
      <c r="E264" s="149"/>
      <c r="F264" s="284"/>
      <c r="G264" s="284"/>
      <c r="H264" s="284"/>
      <c r="I264" s="284"/>
      <c r="J264" s="284"/>
      <c r="K264" s="284"/>
      <c r="L264" s="284"/>
      <c r="M264" s="284"/>
      <c r="N264" s="284"/>
      <c r="O264" s="284"/>
      <c r="Q264" s="77" t="s">
        <v>427</v>
      </c>
      <c r="R264" s="287">
        <f>COUNTIF(R245:R250,2)</f>
        <v>0</v>
      </c>
      <c r="S264" s="287">
        <f aca="true" t="shared" si="199" ref="S264:AA264">COUNTIF(S245:S250,2)</f>
        <v>0</v>
      </c>
      <c r="T264" s="287">
        <f t="shared" si="199"/>
        <v>0</v>
      </c>
      <c r="U264" s="287">
        <f t="shared" si="199"/>
        <v>0</v>
      </c>
      <c r="V264" s="287">
        <f t="shared" si="199"/>
        <v>0</v>
      </c>
      <c r="W264" s="287">
        <f>COUNTIF(W245:W250,2)</f>
        <v>0</v>
      </c>
      <c r="X264" s="287">
        <f>COUNTIF(X245:X250,2)</f>
        <v>0</v>
      </c>
      <c r="Y264" s="287">
        <f>COUNTIF(Y245:Y249,2)</f>
        <v>0</v>
      </c>
      <c r="Z264" s="287">
        <f t="shared" si="199"/>
        <v>0</v>
      </c>
      <c r="AA264" s="287">
        <f t="shared" si="199"/>
        <v>0</v>
      </c>
    </row>
    <row r="265" spans="1:27" s="21" customFormat="1" ht="18.75" hidden="1">
      <c r="A265" s="25"/>
      <c r="B265" s="29"/>
      <c r="C265" s="283"/>
      <c r="D265" s="28"/>
      <c r="E265" s="149"/>
      <c r="F265" s="284"/>
      <c r="G265" s="284"/>
      <c r="H265" s="284"/>
      <c r="I265" s="284"/>
      <c r="J265" s="284"/>
      <c r="K265" s="284"/>
      <c r="L265" s="284"/>
      <c r="M265" s="284"/>
      <c r="N265" s="284"/>
      <c r="O265" s="284"/>
      <c r="Q265" s="78" t="s">
        <v>428</v>
      </c>
      <c r="R265" s="288">
        <f>COUNTIF(R251:R262,1)</f>
        <v>0</v>
      </c>
      <c r="S265" s="288">
        <f>COUNTIF(S251:S262,1)</f>
        <v>0</v>
      </c>
      <c r="T265" s="288">
        <f>COUNTIF(T251:T262,1)</f>
        <v>0</v>
      </c>
      <c r="U265" s="288">
        <f>COUNTIF(U251:U262,1)</f>
        <v>0</v>
      </c>
      <c r="V265" s="288">
        <f>COUNTIF(V251:V262,1)</f>
        <v>0</v>
      </c>
      <c r="W265" s="288">
        <f>COUNTIF(W251:W260,1)</f>
        <v>0</v>
      </c>
      <c r="X265" s="288">
        <f>COUNTIF(X251:X260,1)</f>
        <v>0</v>
      </c>
      <c r="Y265" s="288">
        <f>COUNTIF(Y251:Y260,1)</f>
        <v>0</v>
      </c>
      <c r="Z265" s="288">
        <f>COUNTIF(Z251:Z262,1)</f>
        <v>0</v>
      </c>
      <c r="AA265" s="288">
        <f>COUNTIF(AA251:AA262,1)</f>
        <v>0</v>
      </c>
    </row>
    <row r="266" spans="1:5" ht="18.75" hidden="1">
      <c r="A266" s="25"/>
      <c r="B266" s="108"/>
      <c r="C266" s="6"/>
      <c r="D266" s="8"/>
      <c r="E266" s="64"/>
    </row>
    <row r="267" spans="1:5" ht="18.75" hidden="1">
      <c r="A267" s="115"/>
      <c r="B267" s="104" t="s">
        <v>190</v>
      </c>
      <c r="C267" s="3"/>
      <c r="D267" s="2"/>
      <c r="E267" s="35"/>
    </row>
    <row r="268" spans="1:27" s="14" customFormat="1" ht="18.75" hidden="1">
      <c r="A268" s="25"/>
      <c r="B268" s="333" t="s">
        <v>83</v>
      </c>
      <c r="C268" s="354" t="s">
        <v>638</v>
      </c>
      <c r="D268" s="334" t="s">
        <v>307</v>
      </c>
      <c r="E268" s="351" t="s">
        <v>303</v>
      </c>
      <c r="F268" s="376" t="s">
        <v>661</v>
      </c>
      <c r="G268" s="372" t="s">
        <v>662</v>
      </c>
      <c r="H268" s="372" t="s">
        <v>663</v>
      </c>
      <c r="I268" s="372" t="s">
        <v>664</v>
      </c>
      <c r="J268" s="372" t="s">
        <v>665</v>
      </c>
      <c r="K268" s="372" t="s">
        <v>666</v>
      </c>
      <c r="L268" s="372" t="s">
        <v>667</v>
      </c>
      <c r="M268" s="372" t="s">
        <v>668</v>
      </c>
      <c r="N268" s="372" t="s">
        <v>669</v>
      </c>
      <c r="O268" s="372" t="s">
        <v>670</v>
      </c>
      <c r="Q268" s="79" t="s">
        <v>425</v>
      </c>
      <c r="R268" s="37">
        <f>COUNTIF(R270:R275,1)+COUNTIF(R270:R275,2)</f>
        <v>0</v>
      </c>
      <c r="S268" s="37">
        <f aca="true" t="shared" si="200" ref="S268:AA268">COUNTIF(S270:S275,1)+COUNTIF(S270:S275,2)</f>
        <v>0</v>
      </c>
      <c r="T268" s="37">
        <f t="shared" si="200"/>
        <v>0</v>
      </c>
      <c r="U268" s="37">
        <f t="shared" si="200"/>
        <v>0</v>
      </c>
      <c r="V268" s="37">
        <f t="shared" si="200"/>
        <v>0</v>
      </c>
      <c r="W268" s="37">
        <f t="shared" si="200"/>
        <v>0</v>
      </c>
      <c r="X268" s="37">
        <f t="shared" si="200"/>
        <v>0</v>
      </c>
      <c r="Y268" s="37">
        <f t="shared" si="200"/>
        <v>0</v>
      </c>
      <c r="Z268" s="37">
        <f t="shared" si="200"/>
        <v>0</v>
      </c>
      <c r="AA268" s="37">
        <f t="shared" si="200"/>
        <v>0</v>
      </c>
    </row>
    <row r="269" spans="1:27" s="14" customFormat="1" ht="19.5" hidden="1" thickBot="1">
      <c r="A269" s="25"/>
      <c r="B269" s="334"/>
      <c r="C269" s="355"/>
      <c r="D269" s="334"/>
      <c r="E269" s="367"/>
      <c r="F269" s="377"/>
      <c r="G269" s="372"/>
      <c r="H269" s="372"/>
      <c r="I269" s="372"/>
      <c r="J269" s="372"/>
      <c r="K269" s="372"/>
      <c r="L269" s="372"/>
      <c r="M269" s="372"/>
      <c r="N269" s="372"/>
      <c r="O269" s="372"/>
      <c r="Q269" s="79" t="s">
        <v>426</v>
      </c>
      <c r="R269" s="37">
        <f>COUNTIF(R276:R277,1)+COUNTIF(R276:R277,2)</f>
        <v>0</v>
      </c>
      <c r="S269" s="37">
        <f aca="true" t="shared" si="201" ref="S269:AA269">COUNTIF(S276:S277,1)+COUNTIF(S276:S277,2)</f>
        <v>0</v>
      </c>
      <c r="T269" s="37">
        <f t="shared" si="201"/>
        <v>0</v>
      </c>
      <c r="U269" s="37">
        <f t="shared" si="201"/>
        <v>0</v>
      </c>
      <c r="V269" s="37">
        <f t="shared" si="201"/>
        <v>0</v>
      </c>
      <c r="W269" s="37">
        <f t="shared" si="201"/>
        <v>0</v>
      </c>
      <c r="X269" s="37">
        <f t="shared" si="201"/>
        <v>0</v>
      </c>
      <c r="Y269" s="37">
        <f t="shared" si="201"/>
        <v>0</v>
      </c>
      <c r="Z269" s="37">
        <f t="shared" si="201"/>
        <v>0</v>
      </c>
      <c r="AA269" s="37">
        <f t="shared" si="201"/>
        <v>0</v>
      </c>
    </row>
    <row r="270" spans="1:27" s="14" customFormat="1" ht="27" hidden="1">
      <c r="A270" s="25"/>
      <c r="B270" s="36" t="s">
        <v>671</v>
      </c>
      <c r="C270" s="239" t="s">
        <v>280</v>
      </c>
      <c r="D270" s="253" t="s">
        <v>153</v>
      </c>
      <c r="E270" s="262">
        <f>IF('1)旅客船入力シート'!G216="○",1,IF('1)旅客船入力シート'!G216="-",9,IF('1)旅客船入力シート'!G216="×",2,0)))</f>
        <v>0</v>
      </c>
      <c r="F270" s="261"/>
      <c r="G270" s="261"/>
      <c r="H270" s="261"/>
      <c r="I270" s="261"/>
      <c r="J270" s="261"/>
      <c r="K270" s="261"/>
      <c r="L270" s="261"/>
      <c r="M270" s="261"/>
      <c r="N270" s="261"/>
      <c r="O270" s="261"/>
      <c r="R270" s="245">
        <f aca="true" t="shared" si="202" ref="R270:R275">IF(F270="○",$E270,"")</f>
      </c>
      <c r="S270" s="245">
        <f aca="true" t="shared" si="203" ref="S270:S275">IF(G270="○",$E270,"")</f>
      </c>
      <c r="T270" s="245">
        <f aca="true" t="shared" si="204" ref="T270:T275">IF(H270="○",$E270,"")</f>
      </c>
      <c r="U270" s="245">
        <f aca="true" t="shared" si="205" ref="U270:U275">IF(I270="○",$E270,"")</f>
      </c>
      <c r="V270" s="245">
        <f aca="true" t="shared" si="206" ref="V270:V275">IF(J270="○",$E270,"")</f>
      </c>
      <c r="W270" s="245">
        <f aca="true" t="shared" si="207" ref="W270:W275">IF(K270="○",$E270,"")</f>
      </c>
      <c r="X270" s="245">
        <f aca="true" t="shared" si="208" ref="X270:X275">IF(L270="○",$E270,"")</f>
      </c>
      <c r="Y270" s="245">
        <f aca="true" t="shared" si="209" ref="Y270:Y275">IF(M270="○",$E270,"")</f>
      </c>
      <c r="Z270" s="245">
        <f aca="true" t="shared" si="210" ref="Z270:Z275">IF(N270="○",$E270,"")</f>
      </c>
      <c r="AA270" s="245">
        <f aca="true" t="shared" si="211" ref="AA270:AA275">IF(O270="○",$E270,"")</f>
      </c>
    </row>
    <row r="271" spans="1:27" s="14" customFormat="1" ht="18.75" hidden="1">
      <c r="A271" s="25"/>
      <c r="B271" s="36" t="s">
        <v>672</v>
      </c>
      <c r="C271" s="160" t="s">
        <v>319</v>
      </c>
      <c r="D271" s="27" t="s">
        <v>236</v>
      </c>
      <c r="E271" s="93">
        <f>IF($E$270&gt;1,0,IF('1)旅客船入力シート'!G217="○",1,IF('1)旅客船入力シート'!G217="-",9,IF('1)旅客船入力シート'!G217="×",2,0))))</f>
        <v>0</v>
      </c>
      <c r="F271" s="38"/>
      <c r="G271" s="38" t="s">
        <v>225</v>
      </c>
      <c r="H271" s="38" t="s">
        <v>225</v>
      </c>
      <c r="I271" s="38"/>
      <c r="J271" s="38"/>
      <c r="K271" s="38"/>
      <c r="L271" s="38"/>
      <c r="M271" s="38"/>
      <c r="N271" s="38"/>
      <c r="O271" s="38"/>
      <c r="R271" s="38">
        <f t="shared" si="202"/>
      </c>
      <c r="S271" s="38">
        <f t="shared" si="203"/>
        <v>0</v>
      </c>
      <c r="T271" s="38">
        <f t="shared" si="204"/>
        <v>0</v>
      </c>
      <c r="U271" s="38">
        <f t="shared" si="205"/>
      </c>
      <c r="V271" s="38">
        <f t="shared" si="206"/>
      </c>
      <c r="W271" s="38">
        <f t="shared" si="207"/>
      </c>
      <c r="X271" s="38">
        <f t="shared" si="208"/>
      </c>
      <c r="Y271" s="38">
        <f t="shared" si="209"/>
      </c>
      <c r="Z271" s="38">
        <f t="shared" si="210"/>
      </c>
      <c r="AA271" s="38">
        <f t="shared" si="211"/>
      </c>
    </row>
    <row r="272" spans="1:27" s="14" customFormat="1" ht="27" hidden="1">
      <c r="A272" s="25"/>
      <c r="B272" s="44" t="s">
        <v>221</v>
      </c>
      <c r="C272" s="157" t="s">
        <v>304</v>
      </c>
      <c r="D272" s="27" t="s">
        <v>453</v>
      </c>
      <c r="E272" s="93">
        <f>IF($E$270&gt;1,0,IF('1)旅客船入力シート'!G218="○",1,IF('1)旅客船入力シート'!G218="-",9,IF('1)旅客船入力シート'!G218="×",2,0))))</f>
        <v>0</v>
      </c>
      <c r="F272" s="38"/>
      <c r="G272" s="38" t="s">
        <v>225</v>
      </c>
      <c r="H272" s="38"/>
      <c r="I272" s="38"/>
      <c r="J272" s="38"/>
      <c r="K272" s="38"/>
      <c r="L272" s="38"/>
      <c r="M272" s="38"/>
      <c r="N272" s="38"/>
      <c r="O272" s="38"/>
      <c r="R272" s="38">
        <f t="shared" si="202"/>
      </c>
      <c r="S272" s="38">
        <f t="shared" si="203"/>
        <v>0</v>
      </c>
      <c r="T272" s="38">
        <f t="shared" si="204"/>
      </c>
      <c r="U272" s="38">
        <f t="shared" si="205"/>
      </c>
      <c r="V272" s="38">
        <f t="shared" si="206"/>
      </c>
      <c r="W272" s="38">
        <f t="shared" si="207"/>
      </c>
      <c r="X272" s="38">
        <f t="shared" si="208"/>
      </c>
      <c r="Y272" s="38">
        <f t="shared" si="209"/>
      </c>
      <c r="Z272" s="38">
        <f t="shared" si="210"/>
      </c>
      <c r="AA272" s="38">
        <f t="shared" si="211"/>
      </c>
    </row>
    <row r="273" spans="1:27" s="14" customFormat="1" ht="18.75" hidden="1">
      <c r="A273" s="25"/>
      <c r="B273" s="369" t="s">
        <v>84</v>
      </c>
      <c r="C273" s="370" t="s">
        <v>228</v>
      </c>
      <c r="D273" s="27" t="s">
        <v>457</v>
      </c>
      <c r="E273" s="93">
        <f>IF($E$270&gt;1,0,IF('1)旅客船入力シート'!G219="○",1,IF('1)旅客船入力シート'!G219="-",9,IF('1)旅客船入力シート'!G219="×",2,0))))</f>
        <v>0</v>
      </c>
      <c r="F273" s="38"/>
      <c r="G273" s="38" t="s">
        <v>225</v>
      </c>
      <c r="H273" s="38" t="s">
        <v>225</v>
      </c>
      <c r="I273" s="38"/>
      <c r="J273" s="38"/>
      <c r="K273" s="38"/>
      <c r="L273" s="38"/>
      <c r="M273" s="38"/>
      <c r="N273" s="38"/>
      <c r="O273" s="38"/>
      <c r="R273" s="38">
        <f t="shared" si="202"/>
      </c>
      <c r="S273" s="38">
        <f t="shared" si="203"/>
        <v>0</v>
      </c>
      <c r="T273" s="38">
        <f t="shared" si="204"/>
        <v>0</v>
      </c>
      <c r="U273" s="38">
        <f t="shared" si="205"/>
      </c>
      <c r="V273" s="38">
        <f t="shared" si="206"/>
      </c>
      <c r="W273" s="38">
        <f t="shared" si="207"/>
      </c>
      <c r="X273" s="38">
        <f t="shared" si="208"/>
      </c>
      <c r="Y273" s="38">
        <f t="shared" si="209"/>
      </c>
      <c r="Z273" s="38">
        <f t="shared" si="210"/>
      </c>
      <c r="AA273" s="38">
        <f t="shared" si="211"/>
      </c>
    </row>
    <row r="274" spans="1:27" s="14" customFormat="1" ht="27" hidden="1">
      <c r="A274" s="25"/>
      <c r="B274" s="359"/>
      <c r="C274" s="371"/>
      <c r="D274" s="27" t="s">
        <v>138</v>
      </c>
      <c r="E274" s="93">
        <f>IF($E$270&gt;1,0,IF('1)旅客船入力シート'!G220="○",1,IF('1)旅客船入力シート'!G220="-",9,IF('1)旅客船入力シート'!G220="×",2,0))))</f>
        <v>0</v>
      </c>
      <c r="F274" s="40" t="s">
        <v>85</v>
      </c>
      <c r="G274" s="40" t="s">
        <v>225</v>
      </c>
      <c r="H274" s="40" t="s">
        <v>85</v>
      </c>
      <c r="I274" s="40"/>
      <c r="J274" s="40"/>
      <c r="K274" s="40"/>
      <c r="L274" s="40"/>
      <c r="M274" s="40"/>
      <c r="N274" s="40" t="s">
        <v>85</v>
      </c>
      <c r="O274" s="38"/>
      <c r="R274" s="38">
        <f t="shared" si="202"/>
        <v>0</v>
      </c>
      <c r="S274" s="38">
        <f t="shared" si="203"/>
        <v>0</v>
      </c>
      <c r="T274" s="38">
        <f t="shared" si="204"/>
        <v>0</v>
      </c>
      <c r="U274" s="38">
        <f t="shared" si="205"/>
      </c>
      <c r="V274" s="38">
        <f t="shared" si="206"/>
      </c>
      <c r="W274" s="38">
        <f t="shared" si="207"/>
      </c>
      <c r="X274" s="38">
        <f t="shared" si="208"/>
      </c>
      <c r="Y274" s="38">
        <f t="shared" si="209"/>
      </c>
      <c r="Z274" s="38">
        <f t="shared" si="210"/>
        <v>0</v>
      </c>
      <c r="AA274" s="38">
        <f t="shared" si="211"/>
      </c>
    </row>
    <row r="275" spans="1:27" s="14" customFormat="1" ht="18.75" hidden="1">
      <c r="A275" s="25"/>
      <c r="B275" s="26" t="s">
        <v>86</v>
      </c>
      <c r="C275" s="160" t="s">
        <v>313</v>
      </c>
      <c r="D275" s="27" t="s">
        <v>224</v>
      </c>
      <c r="E275" s="93">
        <f>IF($E$270&gt;1,0,IF('1)旅客船入力シート'!G221="○",1,IF('1)旅客船入力シート'!G221="-",9,IF('1)旅客船入力シート'!G221="×",2,0))))</f>
        <v>0</v>
      </c>
      <c r="F275" s="38" t="s">
        <v>676</v>
      </c>
      <c r="G275" s="38"/>
      <c r="H275" s="38" t="s">
        <v>676</v>
      </c>
      <c r="I275" s="38" t="s">
        <v>676</v>
      </c>
      <c r="J275" s="38" t="s">
        <v>225</v>
      </c>
      <c r="K275" s="38"/>
      <c r="L275" s="38"/>
      <c r="M275" s="38" t="s">
        <v>225</v>
      </c>
      <c r="N275" s="38"/>
      <c r="O275" s="38"/>
      <c r="R275" s="38">
        <f t="shared" si="202"/>
        <v>0</v>
      </c>
      <c r="S275" s="38">
        <f t="shared" si="203"/>
      </c>
      <c r="T275" s="38">
        <f t="shared" si="204"/>
        <v>0</v>
      </c>
      <c r="U275" s="38">
        <f t="shared" si="205"/>
        <v>0</v>
      </c>
      <c r="V275" s="38">
        <f t="shared" si="206"/>
        <v>0</v>
      </c>
      <c r="W275" s="38">
        <f t="shared" si="207"/>
      </c>
      <c r="X275" s="38">
        <f t="shared" si="208"/>
      </c>
      <c r="Y275" s="38">
        <f t="shared" si="209"/>
        <v>0</v>
      </c>
      <c r="Z275" s="38">
        <f t="shared" si="210"/>
      </c>
      <c r="AA275" s="38">
        <f t="shared" si="211"/>
      </c>
    </row>
    <row r="276" spans="1:27" s="14" customFormat="1" ht="18.75" hidden="1">
      <c r="A276" s="25"/>
      <c r="B276" s="345" t="s">
        <v>14</v>
      </c>
      <c r="C276" s="353" t="s">
        <v>292</v>
      </c>
      <c r="D276" s="215" t="s">
        <v>373</v>
      </c>
      <c r="E276" s="219">
        <f>IF($E$270&gt;1,0,IF('1)旅客船入力シート'!G223="○",1,IF('1)旅客船入力シート'!G223="-",9,IF('1)旅客船入力シート'!G223="×",2,0))))</f>
        <v>0</v>
      </c>
      <c r="F276" s="263"/>
      <c r="G276" s="263" t="s">
        <v>226</v>
      </c>
      <c r="H276" s="263" t="s">
        <v>226</v>
      </c>
      <c r="I276" s="263"/>
      <c r="J276" s="263"/>
      <c r="K276" s="263"/>
      <c r="L276" s="263"/>
      <c r="M276" s="263"/>
      <c r="N276" s="263"/>
      <c r="O276" s="263"/>
      <c r="R276" s="263">
        <f aca="true" t="shared" si="212" ref="R276:AA277">IF(F276="◇",$E276,"")</f>
      </c>
      <c r="S276" s="263">
        <f t="shared" si="212"/>
        <v>0</v>
      </c>
      <c r="T276" s="263">
        <f t="shared" si="212"/>
        <v>0</v>
      </c>
      <c r="U276" s="263">
        <f t="shared" si="212"/>
      </c>
      <c r="V276" s="263">
        <f t="shared" si="212"/>
      </c>
      <c r="W276" s="263">
        <f t="shared" si="212"/>
      </c>
      <c r="X276" s="263">
        <f t="shared" si="212"/>
      </c>
      <c r="Y276" s="263">
        <f t="shared" si="212"/>
      </c>
      <c r="Z276" s="263">
        <f t="shared" si="212"/>
      </c>
      <c r="AA276" s="263">
        <f t="shared" si="212"/>
      </c>
    </row>
    <row r="277" spans="1:27" s="14" customFormat="1" ht="27.75" hidden="1" thickBot="1">
      <c r="A277" s="25"/>
      <c r="B277" s="345"/>
      <c r="C277" s="353"/>
      <c r="D277" s="215" t="s">
        <v>137</v>
      </c>
      <c r="E277" s="216">
        <f>IF($E$270&gt;1,0,IF('1)旅客船入力シート'!G224="○",1,IF('1)旅客船入力シート'!G224="-",9,IF('1)旅客船入力シート'!G224="×",2,0))))</f>
        <v>0</v>
      </c>
      <c r="F277" s="263" t="s">
        <v>226</v>
      </c>
      <c r="G277" s="263"/>
      <c r="H277" s="263"/>
      <c r="I277" s="263"/>
      <c r="J277" s="263" t="s">
        <v>226</v>
      </c>
      <c r="K277" s="263"/>
      <c r="L277" s="263"/>
      <c r="M277" s="263"/>
      <c r="N277" s="263"/>
      <c r="O277" s="263"/>
      <c r="R277" s="263">
        <f t="shared" si="212"/>
        <v>0</v>
      </c>
      <c r="S277" s="263">
        <f t="shared" si="212"/>
      </c>
      <c r="T277" s="263">
        <f t="shared" si="212"/>
      </c>
      <c r="U277" s="263">
        <f t="shared" si="212"/>
      </c>
      <c r="V277" s="263">
        <f t="shared" si="212"/>
        <v>0</v>
      </c>
      <c r="W277" s="263">
        <f t="shared" si="212"/>
      </c>
      <c r="X277" s="263">
        <f t="shared" si="212"/>
      </c>
      <c r="Y277" s="263">
        <f t="shared" si="212"/>
      </c>
      <c r="Z277" s="263">
        <f t="shared" si="212"/>
      </c>
      <c r="AA277" s="263">
        <f t="shared" si="212"/>
      </c>
    </row>
    <row r="278" spans="1:27" s="21" customFormat="1" ht="18.75" hidden="1">
      <c r="A278" s="25"/>
      <c r="B278" s="29"/>
      <c r="C278" s="283"/>
      <c r="D278" s="28"/>
      <c r="E278" s="149"/>
      <c r="F278" s="284"/>
      <c r="G278" s="284"/>
      <c r="H278" s="284"/>
      <c r="I278" s="284"/>
      <c r="J278" s="284"/>
      <c r="K278" s="284"/>
      <c r="L278" s="284"/>
      <c r="M278" s="284"/>
      <c r="N278" s="284"/>
      <c r="O278" s="284"/>
      <c r="Q278" s="77" t="s">
        <v>429</v>
      </c>
      <c r="R278" s="287">
        <f>COUNTIF(R270:R275,1)</f>
        <v>0</v>
      </c>
      <c r="S278" s="287">
        <f aca="true" t="shared" si="213" ref="S278:AA278">COUNTIF(S270:S275,1)</f>
        <v>0</v>
      </c>
      <c r="T278" s="287">
        <f t="shared" si="213"/>
        <v>0</v>
      </c>
      <c r="U278" s="287">
        <f t="shared" si="213"/>
        <v>0</v>
      </c>
      <c r="V278" s="287">
        <f t="shared" si="213"/>
        <v>0</v>
      </c>
      <c r="W278" s="287">
        <f t="shared" si="213"/>
        <v>0</v>
      </c>
      <c r="X278" s="287">
        <f t="shared" si="213"/>
        <v>0</v>
      </c>
      <c r="Y278" s="287">
        <f t="shared" si="213"/>
        <v>0</v>
      </c>
      <c r="Z278" s="287">
        <f t="shared" si="213"/>
        <v>0</v>
      </c>
      <c r="AA278" s="287">
        <f t="shared" si="213"/>
        <v>0</v>
      </c>
    </row>
    <row r="279" spans="1:27" s="21" customFormat="1" ht="18.75" hidden="1">
      <c r="A279" s="25"/>
      <c r="B279" s="29"/>
      <c r="C279" s="283"/>
      <c r="D279" s="28"/>
      <c r="E279" s="149"/>
      <c r="F279" s="284"/>
      <c r="G279" s="284"/>
      <c r="H279" s="284"/>
      <c r="I279" s="284"/>
      <c r="J279" s="284"/>
      <c r="K279" s="284"/>
      <c r="L279" s="284"/>
      <c r="M279" s="284"/>
      <c r="N279" s="284"/>
      <c r="O279" s="284"/>
      <c r="Q279" s="77" t="s">
        <v>427</v>
      </c>
      <c r="R279" s="287">
        <f>COUNTIF(R270:R275,2)</f>
        <v>0</v>
      </c>
      <c r="S279" s="287">
        <f aca="true" t="shared" si="214" ref="S279:AA279">COUNTIF(S270:S275,2)</f>
        <v>0</v>
      </c>
      <c r="T279" s="287">
        <f t="shared" si="214"/>
        <v>0</v>
      </c>
      <c r="U279" s="287">
        <f t="shared" si="214"/>
        <v>0</v>
      </c>
      <c r="V279" s="287">
        <f t="shared" si="214"/>
        <v>0</v>
      </c>
      <c r="W279" s="287">
        <f t="shared" si="214"/>
        <v>0</v>
      </c>
      <c r="X279" s="287">
        <f t="shared" si="214"/>
        <v>0</v>
      </c>
      <c r="Y279" s="287">
        <f t="shared" si="214"/>
        <v>0</v>
      </c>
      <c r="Z279" s="287">
        <f t="shared" si="214"/>
        <v>0</v>
      </c>
      <c r="AA279" s="287">
        <f t="shared" si="214"/>
        <v>0</v>
      </c>
    </row>
    <row r="280" spans="1:27" s="21" customFormat="1" ht="18.75" hidden="1">
      <c r="A280" s="25"/>
      <c r="B280" s="29"/>
      <c r="C280" s="283"/>
      <c r="D280" s="28"/>
      <c r="E280" s="149"/>
      <c r="F280" s="284"/>
      <c r="G280" s="284"/>
      <c r="H280" s="284"/>
      <c r="I280" s="284"/>
      <c r="J280" s="284"/>
      <c r="K280" s="284"/>
      <c r="L280" s="284"/>
      <c r="M280" s="284"/>
      <c r="N280" s="284"/>
      <c r="O280" s="284"/>
      <c r="Q280" s="78" t="s">
        <v>428</v>
      </c>
      <c r="R280" s="288">
        <f>COUNTIF(R276:R277,1)</f>
        <v>0</v>
      </c>
      <c r="S280" s="288">
        <f aca="true" t="shared" si="215" ref="S280:AA280">COUNTIF(S276:S277,1)</f>
        <v>0</v>
      </c>
      <c r="T280" s="288">
        <f t="shared" si="215"/>
        <v>0</v>
      </c>
      <c r="U280" s="288">
        <f t="shared" si="215"/>
        <v>0</v>
      </c>
      <c r="V280" s="288">
        <f t="shared" si="215"/>
        <v>0</v>
      </c>
      <c r="W280" s="288">
        <f t="shared" si="215"/>
        <v>0</v>
      </c>
      <c r="X280" s="288">
        <f t="shared" si="215"/>
        <v>0</v>
      </c>
      <c r="Y280" s="288">
        <f t="shared" si="215"/>
        <v>0</v>
      </c>
      <c r="Z280" s="288">
        <f t="shared" si="215"/>
        <v>0</v>
      </c>
      <c r="AA280" s="288">
        <f t="shared" si="215"/>
        <v>0</v>
      </c>
    </row>
    <row r="281" ht="18.75" hidden="1">
      <c r="A281" s="25"/>
    </row>
    <row r="282" spans="1:5" ht="18.75" hidden="1">
      <c r="A282" s="115"/>
      <c r="B282" s="104" t="s">
        <v>191</v>
      </c>
      <c r="C282" s="3"/>
      <c r="D282" s="2"/>
      <c r="E282" s="35"/>
    </row>
    <row r="283" spans="1:27" s="14" customFormat="1" ht="18.75" hidden="1">
      <c r="A283" s="25"/>
      <c r="B283" s="333" t="s">
        <v>88</v>
      </c>
      <c r="C283" s="354" t="s">
        <v>638</v>
      </c>
      <c r="D283" s="334" t="s">
        <v>307</v>
      </c>
      <c r="E283" s="351" t="s">
        <v>303</v>
      </c>
      <c r="F283" s="376" t="s">
        <v>661</v>
      </c>
      <c r="G283" s="372" t="s">
        <v>662</v>
      </c>
      <c r="H283" s="372" t="s">
        <v>663</v>
      </c>
      <c r="I283" s="372" t="s">
        <v>664</v>
      </c>
      <c r="J283" s="372" t="s">
        <v>665</v>
      </c>
      <c r="K283" s="372" t="s">
        <v>666</v>
      </c>
      <c r="L283" s="372" t="s">
        <v>667</v>
      </c>
      <c r="M283" s="372" t="s">
        <v>668</v>
      </c>
      <c r="N283" s="372" t="s">
        <v>669</v>
      </c>
      <c r="O283" s="372" t="s">
        <v>670</v>
      </c>
      <c r="Q283" s="79" t="s">
        <v>425</v>
      </c>
      <c r="R283" s="37">
        <f>COUNTIF(R285:R288,1)+COUNTIF(R285:R288,2)</f>
        <v>0</v>
      </c>
      <c r="S283" s="37">
        <f aca="true" t="shared" si="216" ref="S283:AA283">COUNTIF(S285:S288,1)+COUNTIF(S285:S288,2)</f>
        <v>0</v>
      </c>
      <c r="T283" s="37">
        <f t="shared" si="216"/>
        <v>0</v>
      </c>
      <c r="U283" s="37">
        <f t="shared" si="216"/>
        <v>0</v>
      </c>
      <c r="V283" s="37">
        <f t="shared" si="216"/>
        <v>0</v>
      </c>
      <c r="W283" s="37">
        <f t="shared" si="216"/>
        <v>0</v>
      </c>
      <c r="X283" s="37">
        <f t="shared" si="216"/>
        <v>0</v>
      </c>
      <c r="Y283" s="37">
        <f t="shared" si="216"/>
        <v>0</v>
      </c>
      <c r="Z283" s="37">
        <f t="shared" si="216"/>
        <v>0</v>
      </c>
      <c r="AA283" s="37">
        <f t="shared" si="216"/>
        <v>0</v>
      </c>
    </row>
    <row r="284" spans="1:27" s="14" customFormat="1" ht="19.5" hidden="1" thickBot="1">
      <c r="A284" s="25"/>
      <c r="B284" s="334"/>
      <c r="C284" s="355"/>
      <c r="D284" s="334"/>
      <c r="E284" s="367"/>
      <c r="F284" s="377"/>
      <c r="G284" s="372"/>
      <c r="H284" s="372"/>
      <c r="I284" s="372"/>
      <c r="J284" s="372"/>
      <c r="K284" s="372"/>
      <c r="L284" s="372"/>
      <c r="M284" s="372"/>
      <c r="N284" s="372"/>
      <c r="O284" s="372"/>
      <c r="Q284" s="79" t="s">
        <v>426</v>
      </c>
      <c r="R284" s="37">
        <f>COUNTIF(R289:R290,1)+COUNTIF(R289:R290,2)</f>
        <v>0</v>
      </c>
      <c r="S284" s="37">
        <f aca="true" t="shared" si="217" ref="S284:AA284">COUNTIF(S289:S290,1)+COUNTIF(S289:S290,2)</f>
        <v>0</v>
      </c>
      <c r="T284" s="37">
        <f t="shared" si="217"/>
        <v>0</v>
      </c>
      <c r="U284" s="37">
        <f t="shared" si="217"/>
        <v>0</v>
      </c>
      <c r="V284" s="37">
        <f t="shared" si="217"/>
        <v>0</v>
      </c>
      <c r="W284" s="37">
        <f t="shared" si="217"/>
        <v>0</v>
      </c>
      <c r="X284" s="37">
        <f t="shared" si="217"/>
        <v>0</v>
      </c>
      <c r="Y284" s="37">
        <f t="shared" si="217"/>
        <v>0</v>
      </c>
      <c r="Z284" s="37">
        <f t="shared" si="217"/>
        <v>0</v>
      </c>
      <c r="AA284" s="37">
        <f t="shared" si="217"/>
        <v>0</v>
      </c>
    </row>
    <row r="285" spans="1:27" s="14" customFormat="1" ht="27" hidden="1">
      <c r="A285" s="25"/>
      <c r="B285" s="36" t="s">
        <v>671</v>
      </c>
      <c r="C285" s="239" t="s">
        <v>280</v>
      </c>
      <c r="D285" s="246" t="s">
        <v>235</v>
      </c>
      <c r="E285" s="247">
        <f>IF('1)旅客船入力シート'!G229="○",1,IF('1)旅客船入力シート'!G229="-",9,IF('1)旅客船入力シート'!G229="×",2,0)))</f>
        <v>0</v>
      </c>
      <c r="F285" s="245"/>
      <c r="G285" s="245"/>
      <c r="H285" s="245"/>
      <c r="I285" s="245"/>
      <c r="J285" s="245"/>
      <c r="K285" s="245"/>
      <c r="L285" s="245"/>
      <c r="M285" s="245"/>
      <c r="N285" s="245"/>
      <c r="O285" s="245"/>
      <c r="R285" s="245">
        <f aca="true" t="shared" si="218" ref="R285:AA288">IF(F285="○",$E285,"")</f>
      </c>
      <c r="S285" s="245">
        <f t="shared" si="218"/>
      </c>
      <c r="T285" s="245">
        <f t="shared" si="218"/>
      </c>
      <c r="U285" s="245">
        <f t="shared" si="218"/>
      </c>
      <c r="V285" s="245">
        <f t="shared" si="218"/>
      </c>
      <c r="W285" s="245">
        <f t="shared" si="218"/>
      </c>
      <c r="X285" s="245">
        <f t="shared" si="218"/>
      </c>
      <c r="Y285" s="245">
        <f t="shared" si="218"/>
      </c>
      <c r="Z285" s="245">
        <f t="shared" si="218"/>
      </c>
      <c r="AA285" s="245">
        <f t="shared" si="218"/>
      </c>
    </row>
    <row r="286" spans="1:27" s="14" customFormat="1" ht="18.75" hidden="1">
      <c r="A286" s="25"/>
      <c r="B286" s="391" t="s">
        <v>89</v>
      </c>
      <c r="C286" s="388" t="s">
        <v>232</v>
      </c>
      <c r="D286" s="16" t="s">
        <v>255</v>
      </c>
      <c r="E286" s="90">
        <f>IF($E$285&gt;1,0,IF('1)旅客船入力シート'!G230="○",1,IF('1)旅客船入力シート'!G230="-",9,IF('1)旅客船入力シート'!G230="×",2,0))))</f>
        <v>0</v>
      </c>
      <c r="F286" s="38"/>
      <c r="G286" s="38" t="s">
        <v>2</v>
      </c>
      <c r="H286" s="38" t="s">
        <v>2</v>
      </c>
      <c r="I286" s="38"/>
      <c r="J286" s="38"/>
      <c r="K286" s="38"/>
      <c r="L286" s="38"/>
      <c r="M286" s="38"/>
      <c r="N286" s="38"/>
      <c r="O286" s="38"/>
      <c r="R286" s="38">
        <f t="shared" si="218"/>
      </c>
      <c r="S286" s="38">
        <f t="shared" si="218"/>
        <v>0</v>
      </c>
      <c r="T286" s="38">
        <f t="shared" si="218"/>
        <v>0</v>
      </c>
      <c r="U286" s="38">
        <f t="shared" si="218"/>
      </c>
      <c r="V286" s="38">
        <f t="shared" si="218"/>
      </c>
      <c r="W286" s="38">
        <f t="shared" si="218"/>
      </c>
      <c r="X286" s="38">
        <f t="shared" si="218"/>
      </c>
      <c r="Y286" s="38">
        <f t="shared" si="218"/>
      </c>
      <c r="Z286" s="38">
        <f t="shared" si="218"/>
      </c>
      <c r="AA286" s="38">
        <f t="shared" si="218"/>
      </c>
    </row>
    <row r="287" spans="1:27" s="14" customFormat="1" ht="27" hidden="1">
      <c r="A287" s="25"/>
      <c r="B287" s="392"/>
      <c r="C287" s="389"/>
      <c r="D287" s="16" t="s">
        <v>90</v>
      </c>
      <c r="E287" s="90">
        <f>IF($E$285&gt;1,0,IF('1)旅客船入力シート'!G231="○",1,IF('1)旅客船入力シート'!G231="-",9,IF('1)旅客船入力シート'!G231="×",2,0))))</f>
        <v>0</v>
      </c>
      <c r="F287" s="38"/>
      <c r="G287" s="38" t="s">
        <v>164</v>
      </c>
      <c r="H287" s="38"/>
      <c r="I287" s="38"/>
      <c r="J287" s="38"/>
      <c r="K287" s="38"/>
      <c r="L287" s="38"/>
      <c r="M287" s="38"/>
      <c r="N287" s="38"/>
      <c r="O287" s="38"/>
      <c r="R287" s="38">
        <f t="shared" si="218"/>
      </c>
      <c r="S287" s="38">
        <f t="shared" si="218"/>
        <v>0</v>
      </c>
      <c r="T287" s="38">
        <f t="shared" si="218"/>
      </c>
      <c r="U287" s="38">
        <f t="shared" si="218"/>
      </c>
      <c r="V287" s="38">
        <f t="shared" si="218"/>
      </c>
      <c r="W287" s="38">
        <f t="shared" si="218"/>
      </c>
      <c r="X287" s="38">
        <f t="shared" si="218"/>
      </c>
      <c r="Y287" s="38">
        <f t="shared" si="218"/>
      </c>
      <c r="Z287" s="38">
        <f t="shared" si="218"/>
      </c>
      <c r="AA287" s="38">
        <f t="shared" si="218"/>
      </c>
    </row>
    <row r="288" spans="1:27" s="14" customFormat="1" ht="27" hidden="1">
      <c r="A288" s="25"/>
      <c r="B288" s="393"/>
      <c r="C288" s="390"/>
      <c r="D288" s="27" t="s">
        <v>637</v>
      </c>
      <c r="E288" s="90">
        <f>IF($E$285&gt;1,0,IF('1)旅客船入力シート'!G232="○",1,IF('1)旅客船入力シート'!G232="-",9,IF('1)旅客船入力シート'!G232="×",2,0))))</f>
        <v>0</v>
      </c>
      <c r="F288" s="38"/>
      <c r="G288" s="38"/>
      <c r="H288" s="38"/>
      <c r="I288" s="38"/>
      <c r="J288" s="38"/>
      <c r="K288" s="38" t="s">
        <v>91</v>
      </c>
      <c r="L288" s="38"/>
      <c r="M288" s="38"/>
      <c r="N288" s="38"/>
      <c r="O288" s="38"/>
      <c r="R288" s="38">
        <f t="shared" si="218"/>
      </c>
      <c r="S288" s="38">
        <f t="shared" si="218"/>
      </c>
      <c r="T288" s="38">
        <f t="shared" si="218"/>
      </c>
      <c r="U288" s="38">
        <f t="shared" si="218"/>
      </c>
      <c r="V288" s="38">
        <f t="shared" si="218"/>
      </c>
      <c r="W288" s="38">
        <f t="shared" si="218"/>
        <v>0</v>
      </c>
      <c r="X288" s="38">
        <f t="shared" si="218"/>
      </c>
      <c r="Y288" s="38">
        <f t="shared" si="218"/>
      </c>
      <c r="Z288" s="38">
        <f t="shared" si="218"/>
      </c>
      <c r="AA288" s="38">
        <f t="shared" si="218"/>
      </c>
    </row>
    <row r="289" spans="1:27" s="14" customFormat="1" ht="18.75" hidden="1">
      <c r="A289" s="25"/>
      <c r="B289" s="89" t="s">
        <v>92</v>
      </c>
      <c r="C289" s="264" t="s">
        <v>292</v>
      </c>
      <c r="D289" s="215" t="s">
        <v>423</v>
      </c>
      <c r="E289" s="219">
        <f>IF($E$285&gt;1,0,IF('1)旅客船入力シート'!G233="○",1,IF('1)旅客船入力シート'!G233="-",9,IF('1)旅客船入力シート'!G233="×",2,0))))</f>
        <v>0</v>
      </c>
      <c r="F289" s="263"/>
      <c r="G289" s="263" t="s">
        <v>226</v>
      </c>
      <c r="H289" s="263" t="s">
        <v>226</v>
      </c>
      <c r="I289" s="263"/>
      <c r="J289" s="263"/>
      <c r="K289" s="263"/>
      <c r="L289" s="263"/>
      <c r="M289" s="263"/>
      <c r="N289" s="263"/>
      <c r="O289" s="263"/>
      <c r="R289" s="263">
        <f aca="true" t="shared" si="219" ref="R289:AA290">IF(F289="◇",$E289,"")</f>
      </c>
      <c r="S289" s="263">
        <f t="shared" si="219"/>
        <v>0</v>
      </c>
      <c r="T289" s="263">
        <f t="shared" si="219"/>
        <v>0</v>
      </c>
      <c r="U289" s="263">
        <f t="shared" si="219"/>
      </c>
      <c r="V289" s="263">
        <f t="shared" si="219"/>
      </c>
      <c r="W289" s="263">
        <f t="shared" si="219"/>
      </c>
      <c r="X289" s="263">
        <f t="shared" si="219"/>
      </c>
      <c r="Y289" s="263">
        <f t="shared" si="219"/>
      </c>
      <c r="Z289" s="263">
        <f t="shared" si="219"/>
      </c>
      <c r="AA289" s="263">
        <f t="shared" si="219"/>
      </c>
    </row>
    <row r="290" spans="1:27" s="14" customFormat="1" ht="27" hidden="1">
      <c r="A290" s="25"/>
      <c r="B290" s="267"/>
      <c r="C290" s="265"/>
      <c r="D290" s="215" t="s">
        <v>157</v>
      </c>
      <c r="E290" s="219">
        <f>IF($E$285&gt;1,0,IF('1)旅客船入力シート'!G234="○",1,IF('1)旅客船入力シート'!G234="-",9,IF('1)旅客船入力シート'!G234="×",2,0))))</f>
        <v>0</v>
      </c>
      <c r="F290" s="263"/>
      <c r="G290" s="263"/>
      <c r="H290" s="263"/>
      <c r="I290" s="263"/>
      <c r="J290" s="263"/>
      <c r="K290" s="263" t="s">
        <v>82</v>
      </c>
      <c r="L290" s="263" t="s">
        <v>82</v>
      </c>
      <c r="M290" s="263"/>
      <c r="N290" s="263"/>
      <c r="O290" s="263" t="s">
        <v>82</v>
      </c>
      <c r="R290" s="263">
        <f t="shared" si="219"/>
      </c>
      <c r="S290" s="263">
        <f t="shared" si="219"/>
      </c>
      <c r="T290" s="263">
        <f t="shared" si="219"/>
      </c>
      <c r="U290" s="263">
        <f t="shared" si="219"/>
      </c>
      <c r="V290" s="263">
        <f t="shared" si="219"/>
      </c>
      <c r="W290" s="263">
        <f t="shared" si="219"/>
        <v>0</v>
      </c>
      <c r="X290" s="263">
        <f t="shared" si="219"/>
        <v>0</v>
      </c>
      <c r="Y290" s="263">
        <f t="shared" si="219"/>
      </c>
      <c r="Z290" s="263">
        <f t="shared" si="219"/>
      </c>
      <c r="AA290" s="263">
        <f t="shared" si="219"/>
        <v>0</v>
      </c>
    </row>
    <row r="291" spans="1:27" s="21" customFormat="1" ht="18.75" hidden="1">
      <c r="A291" s="25"/>
      <c r="B291" s="29"/>
      <c r="C291" s="283"/>
      <c r="D291" s="28"/>
      <c r="E291" s="149"/>
      <c r="F291" s="284"/>
      <c r="G291" s="284"/>
      <c r="H291" s="284"/>
      <c r="I291" s="284"/>
      <c r="J291" s="284"/>
      <c r="K291" s="284"/>
      <c r="L291" s="284"/>
      <c r="M291" s="284"/>
      <c r="N291" s="284"/>
      <c r="O291" s="284"/>
      <c r="Q291" s="77" t="s">
        <v>429</v>
      </c>
      <c r="R291" s="287">
        <f>COUNTIF(R285:R288,1)</f>
        <v>0</v>
      </c>
      <c r="S291" s="287">
        <f aca="true" t="shared" si="220" ref="S291:AA291">COUNTIF(S285:S288,1)</f>
        <v>0</v>
      </c>
      <c r="T291" s="287">
        <f t="shared" si="220"/>
        <v>0</v>
      </c>
      <c r="U291" s="287">
        <f t="shared" si="220"/>
        <v>0</v>
      </c>
      <c r="V291" s="287">
        <f t="shared" si="220"/>
        <v>0</v>
      </c>
      <c r="W291" s="287">
        <f t="shared" si="220"/>
        <v>0</v>
      </c>
      <c r="X291" s="287">
        <f t="shared" si="220"/>
        <v>0</v>
      </c>
      <c r="Y291" s="287">
        <f t="shared" si="220"/>
        <v>0</v>
      </c>
      <c r="Z291" s="287">
        <f t="shared" si="220"/>
        <v>0</v>
      </c>
      <c r="AA291" s="287">
        <f t="shared" si="220"/>
        <v>0</v>
      </c>
    </row>
    <row r="292" spans="1:27" s="21" customFormat="1" ht="18.75" hidden="1">
      <c r="A292" s="25"/>
      <c r="B292" s="29"/>
      <c r="C292" s="283"/>
      <c r="D292" s="28"/>
      <c r="E292" s="149"/>
      <c r="F292" s="284"/>
      <c r="G292" s="284"/>
      <c r="H292" s="284"/>
      <c r="I292" s="284"/>
      <c r="J292" s="284"/>
      <c r="K292" s="284"/>
      <c r="L292" s="284"/>
      <c r="M292" s="284"/>
      <c r="N292" s="284"/>
      <c r="O292" s="284"/>
      <c r="Q292" s="77" t="s">
        <v>427</v>
      </c>
      <c r="R292" s="287">
        <f>COUNTIF(R285:R288,2)</f>
        <v>0</v>
      </c>
      <c r="S292" s="287">
        <f aca="true" t="shared" si="221" ref="S292:AA292">COUNTIF(S285:S288,2)</f>
        <v>0</v>
      </c>
      <c r="T292" s="287">
        <f t="shared" si="221"/>
        <v>0</v>
      </c>
      <c r="U292" s="287">
        <f t="shared" si="221"/>
        <v>0</v>
      </c>
      <c r="V292" s="287">
        <f t="shared" si="221"/>
        <v>0</v>
      </c>
      <c r="W292" s="287">
        <f t="shared" si="221"/>
        <v>0</v>
      </c>
      <c r="X292" s="287">
        <f t="shared" si="221"/>
        <v>0</v>
      </c>
      <c r="Y292" s="287">
        <f t="shared" si="221"/>
        <v>0</v>
      </c>
      <c r="Z292" s="287">
        <f t="shared" si="221"/>
        <v>0</v>
      </c>
      <c r="AA292" s="287">
        <f t="shared" si="221"/>
        <v>0</v>
      </c>
    </row>
    <row r="293" spans="1:27" s="21" customFormat="1" ht="18.75" hidden="1">
      <c r="A293" s="25"/>
      <c r="B293" s="29"/>
      <c r="C293" s="283"/>
      <c r="D293" s="28"/>
      <c r="E293" s="149"/>
      <c r="F293" s="284"/>
      <c r="G293" s="284"/>
      <c r="H293" s="284"/>
      <c r="I293" s="284"/>
      <c r="J293" s="284"/>
      <c r="K293" s="284"/>
      <c r="L293" s="284"/>
      <c r="M293" s="284"/>
      <c r="N293" s="284"/>
      <c r="O293" s="284"/>
      <c r="Q293" s="78" t="s">
        <v>428</v>
      </c>
      <c r="R293" s="288">
        <f>COUNTIF(R289:R290,1)</f>
        <v>0</v>
      </c>
      <c r="S293" s="288">
        <f aca="true" t="shared" si="222" ref="S293:AA293">COUNTIF(S289:S290,1)</f>
        <v>0</v>
      </c>
      <c r="T293" s="288">
        <f t="shared" si="222"/>
        <v>0</v>
      </c>
      <c r="U293" s="288">
        <f t="shared" si="222"/>
        <v>0</v>
      </c>
      <c r="V293" s="288">
        <f t="shared" si="222"/>
        <v>0</v>
      </c>
      <c r="W293" s="288">
        <f t="shared" si="222"/>
        <v>0</v>
      </c>
      <c r="X293" s="288">
        <f t="shared" si="222"/>
        <v>0</v>
      </c>
      <c r="Y293" s="288">
        <f t="shared" si="222"/>
        <v>0</v>
      </c>
      <c r="Z293" s="288">
        <f t="shared" si="222"/>
        <v>0</v>
      </c>
      <c r="AA293" s="288">
        <f t="shared" si="222"/>
        <v>0</v>
      </c>
    </row>
    <row r="294" ht="18.75" hidden="1">
      <c r="A294" s="25"/>
    </row>
    <row r="295" spans="1:5" ht="18.75" hidden="1">
      <c r="A295" s="115"/>
      <c r="B295" s="104" t="s">
        <v>193</v>
      </c>
      <c r="C295" s="3"/>
      <c r="D295" s="2"/>
      <c r="E295" s="35"/>
    </row>
    <row r="296" spans="1:27" s="14" customFormat="1" ht="18.75" hidden="1">
      <c r="A296" s="25"/>
      <c r="B296" s="333" t="s">
        <v>93</v>
      </c>
      <c r="C296" s="354" t="s">
        <v>638</v>
      </c>
      <c r="D296" s="334" t="s">
        <v>307</v>
      </c>
      <c r="E296" s="351" t="s">
        <v>303</v>
      </c>
      <c r="F296" s="372" t="s">
        <v>661</v>
      </c>
      <c r="G296" s="372" t="s">
        <v>662</v>
      </c>
      <c r="H296" s="372" t="s">
        <v>663</v>
      </c>
      <c r="I296" s="372" t="s">
        <v>664</v>
      </c>
      <c r="J296" s="372" t="s">
        <v>665</v>
      </c>
      <c r="K296" s="372" t="s">
        <v>666</v>
      </c>
      <c r="L296" s="372" t="s">
        <v>667</v>
      </c>
      <c r="M296" s="372" t="s">
        <v>668</v>
      </c>
      <c r="N296" s="372" t="s">
        <v>669</v>
      </c>
      <c r="O296" s="372" t="s">
        <v>670</v>
      </c>
      <c r="Q296" s="79" t="s">
        <v>425</v>
      </c>
      <c r="R296" s="37">
        <f>COUNTIF(R298:R299,1)+COUNTIF(R298:R299,2)</f>
        <v>0</v>
      </c>
      <c r="S296" s="37">
        <f>COUNTIF(S298:S299,1)+COUNTIF(S298:S299,2)</f>
        <v>0</v>
      </c>
      <c r="T296" s="37">
        <f aca="true" t="shared" si="223" ref="T296:AA296">COUNTIF(T298:T299,1)+COUNTIF(T298:T299,2)</f>
        <v>0</v>
      </c>
      <c r="U296" s="37">
        <f t="shared" si="223"/>
        <v>0</v>
      </c>
      <c r="V296" s="37">
        <f t="shared" si="223"/>
        <v>0</v>
      </c>
      <c r="W296" s="37">
        <f t="shared" si="223"/>
        <v>0</v>
      </c>
      <c r="X296" s="37">
        <f t="shared" si="223"/>
        <v>0</v>
      </c>
      <c r="Y296" s="37">
        <f t="shared" si="223"/>
        <v>0</v>
      </c>
      <c r="Z296" s="37">
        <f t="shared" si="223"/>
        <v>0</v>
      </c>
      <c r="AA296" s="37">
        <f t="shared" si="223"/>
        <v>0</v>
      </c>
    </row>
    <row r="297" spans="1:27" s="14" customFormat="1" ht="19.5" hidden="1" thickBot="1">
      <c r="A297" s="25"/>
      <c r="B297" s="334"/>
      <c r="C297" s="355"/>
      <c r="D297" s="334"/>
      <c r="E297" s="367"/>
      <c r="F297" s="372"/>
      <c r="G297" s="372"/>
      <c r="H297" s="372"/>
      <c r="I297" s="372"/>
      <c r="J297" s="372"/>
      <c r="K297" s="372"/>
      <c r="L297" s="372"/>
      <c r="M297" s="372"/>
      <c r="N297" s="372"/>
      <c r="O297" s="372"/>
      <c r="Q297" s="79" t="s">
        <v>426</v>
      </c>
      <c r="R297" s="37">
        <f>COUNTIF(R300:R301,1)+COUNTIF(R300:R301,2)</f>
        <v>0</v>
      </c>
      <c r="S297" s="37">
        <f aca="true" t="shared" si="224" ref="S297:AA297">COUNTIF(S300:S301,1)+COUNTIF(S300:S301,2)</f>
        <v>0</v>
      </c>
      <c r="T297" s="37">
        <f t="shared" si="224"/>
        <v>0</v>
      </c>
      <c r="U297" s="37">
        <f t="shared" si="224"/>
        <v>0</v>
      </c>
      <c r="V297" s="37">
        <f t="shared" si="224"/>
        <v>0</v>
      </c>
      <c r="W297" s="37">
        <f t="shared" si="224"/>
        <v>0</v>
      </c>
      <c r="X297" s="37">
        <f t="shared" si="224"/>
        <v>0</v>
      </c>
      <c r="Y297" s="37">
        <f t="shared" si="224"/>
        <v>0</v>
      </c>
      <c r="Z297" s="37">
        <f t="shared" si="224"/>
        <v>0</v>
      </c>
      <c r="AA297" s="37">
        <f t="shared" si="224"/>
        <v>0</v>
      </c>
    </row>
    <row r="298" spans="1:27" s="14" customFormat="1" ht="27" hidden="1">
      <c r="A298" s="25"/>
      <c r="B298" s="36" t="s">
        <v>671</v>
      </c>
      <c r="C298" s="239" t="s">
        <v>280</v>
      </c>
      <c r="D298" s="246" t="s">
        <v>263</v>
      </c>
      <c r="E298" s="247">
        <f>IF('1)旅客船入力シート'!G241="○",1,IF('1)旅客船入力シート'!G241="-",9,IF('1)旅客船入力シート'!G241="×",2,0)))</f>
        <v>0</v>
      </c>
      <c r="F298" s="245"/>
      <c r="G298" s="245"/>
      <c r="H298" s="245"/>
      <c r="I298" s="245"/>
      <c r="J298" s="245"/>
      <c r="K298" s="245"/>
      <c r="L298" s="245"/>
      <c r="M298" s="245"/>
      <c r="N298" s="245"/>
      <c r="O298" s="245"/>
      <c r="R298" s="245">
        <f aca="true" t="shared" si="225" ref="R298:AA299">IF(F298="○",$E298,"")</f>
      </c>
      <c r="S298" s="245">
        <f t="shared" si="225"/>
      </c>
      <c r="T298" s="245">
        <f t="shared" si="225"/>
      </c>
      <c r="U298" s="245">
        <f t="shared" si="225"/>
      </c>
      <c r="V298" s="245">
        <f t="shared" si="225"/>
      </c>
      <c r="W298" s="245">
        <f t="shared" si="225"/>
      </c>
      <c r="X298" s="245">
        <f t="shared" si="225"/>
      </c>
      <c r="Y298" s="245">
        <f t="shared" si="225"/>
      </c>
      <c r="Z298" s="245">
        <f t="shared" si="225"/>
      </c>
      <c r="AA298" s="245">
        <f t="shared" si="225"/>
      </c>
    </row>
    <row r="299" spans="1:27" s="14" customFormat="1" ht="27" hidden="1">
      <c r="A299" s="25"/>
      <c r="B299" s="18" t="s">
        <v>685</v>
      </c>
      <c r="C299" s="159" t="s">
        <v>233</v>
      </c>
      <c r="D299" s="27" t="s">
        <v>156</v>
      </c>
      <c r="E299" s="90">
        <f>IF($E$298&gt;1,0,IF('1)旅客船入力シート'!G242="○",1,IF('1)旅客船入力シート'!G242="-",9,IF('1)旅客船入力シート'!G242="×",2,0))))</f>
        <v>0</v>
      </c>
      <c r="F299" s="38"/>
      <c r="G299" s="38"/>
      <c r="H299" s="38"/>
      <c r="I299" s="38"/>
      <c r="J299" s="38"/>
      <c r="K299" s="38" t="s">
        <v>91</v>
      </c>
      <c r="L299" s="38"/>
      <c r="M299" s="38"/>
      <c r="N299" s="38"/>
      <c r="O299" s="38"/>
      <c r="R299" s="38">
        <f t="shared" si="225"/>
      </c>
      <c r="S299" s="38">
        <f t="shared" si="225"/>
      </c>
      <c r="T299" s="38">
        <f t="shared" si="225"/>
      </c>
      <c r="U299" s="38">
        <f t="shared" si="225"/>
      </c>
      <c r="V299" s="38">
        <f t="shared" si="225"/>
      </c>
      <c r="W299" s="38">
        <f t="shared" si="225"/>
        <v>0</v>
      </c>
      <c r="X299" s="38">
        <f t="shared" si="225"/>
      </c>
      <c r="Y299" s="38">
        <f t="shared" si="225"/>
      </c>
      <c r="Z299" s="38">
        <f t="shared" si="225"/>
      </c>
      <c r="AA299" s="38">
        <f t="shared" si="225"/>
      </c>
    </row>
    <row r="300" spans="1:27" s="14" customFormat="1" ht="18.75" hidden="1">
      <c r="A300" s="25"/>
      <c r="B300" s="345" t="s">
        <v>92</v>
      </c>
      <c r="C300" s="353" t="s">
        <v>292</v>
      </c>
      <c r="D300" s="215" t="s">
        <v>374</v>
      </c>
      <c r="E300" s="219">
        <f>IF($E$298&gt;1,0,IF('1)旅客船入力シート'!G243="○",1,IF('1)旅客船入力シート'!G243="-",9,IF('1)旅客船入力シート'!G243="×",2,0))))</f>
        <v>0</v>
      </c>
      <c r="F300" s="263"/>
      <c r="G300" s="263" t="s">
        <v>82</v>
      </c>
      <c r="H300" s="263"/>
      <c r="I300" s="263"/>
      <c r="J300" s="263"/>
      <c r="K300" s="263"/>
      <c r="L300" s="263"/>
      <c r="M300" s="263"/>
      <c r="N300" s="263"/>
      <c r="O300" s="263"/>
      <c r="R300" s="263">
        <f aca="true" t="shared" si="226" ref="R300:AA301">IF(F300="◇",$E300,"")</f>
      </c>
      <c r="S300" s="263">
        <f t="shared" si="226"/>
        <v>0</v>
      </c>
      <c r="T300" s="263">
        <f t="shared" si="226"/>
      </c>
      <c r="U300" s="263">
        <f t="shared" si="226"/>
      </c>
      <c r="V300" s="263">
        <f t="shared" si="226"/>
      </c>
      <c r="W300" s="263">
        <f t="shared" si="226"/>
      </c>
      <c r="X300" s="263">
        <f t="shared" si="226"/>
      </c>
      <c r="Y300" s="263">
        <f t="shared" si="226"/>
      </c>
      <c r="Z300" s="263">
        <f t="shared" si="226"/>
      </c>
      <c r="AA300" s="263">
        <f t="shared" si="226"/>
      </c>
    </row>
    <row r="301" spans="1:27" s="14" customFormat="1" ht="27" hidden="1">
      <c r="A301" s="25"/>
      <c r="B301" s="345"/>
      <c r="C301" s="353"/>
      <c r="D301" s="215" t="s">
        <v>94</v>
      </c>
      <c r="E301" s="219">
        <f>IF($E$298&gt;1,0,IF('1)旅客船入力シート'!G244="○",1,IF('1)旅客船入力シート'!G244="-",9,IF('1)旅客船入力シート'!G244="×",2,0))))</f>
        <v>0</v>
      </c>
      <c r="F301" s="263"/>
      <c r="G301" s="263"/>
      <c r="H301" s="263"/>
      <c r="I301" s="263"/>
      <c r="J301" s="263"/>
      <c r="K301" s="263"/>
      <c r="L301" s="263" t="s">
        <v>82</v>
      </c>
      <c r="M301" s="263"/>
      <c r="N301" s="263"/>
      <c r="O301" s="263" t="s">
        <v>82</v>
      </c>
      <c r="R301" s="263">
        <f t="shared" si="226"/>
      </c>
      <c r="S301" s="263">
        <f t="shared" si="226"/>
      </c>
      <c r="T301" s="263">
        <f t="shared" si="226"/>
      </c>
      <c r="U301" s="263">
        <f t="shared" si="226"/>
      </c>
      <c r="V301" s="263">
        <f t="shared" si="226"/>
      </c>
      <c r="W301" s="263">
        <f t="shared" si="226"/>
      </c>
      <c r="X301" s="263">
        <f t="shared" si="226"/>
        <v>0</v>
      </c>
      <c r="Y301" s="263">
        <f t="shared" si="226"/>
      </c>
      <c r="Z301" s="263">
        <f t="shared" si="226"/>
      </c>
      <c r="AA301" s="263">
        <f t="shared" si="226"/>
        <v>0</v>
      </c>
    </row>
    <row r="302" spans="1:27" s="21" customFormat="1" ht="18.75" hidden="1">
      <c r="A302" s="25"/>
      <c r="B302" s="29"/>
      <c r="C302" s="283"/>
      <c r="D302" s="28"/>
      <c r="E302" s="149"/>
      <c r="F302" s="284"/>
      <c r="G302" s="284"/>
      <c r="H302" s="284"/>
      <c r="I302" s="284"/>
      <c r="J302" s="284"/>
      <c r="K302" s="284"/>
      <c r="L302" s="284"/>
      <c r="M302" s="284"/>
      <c r="N302" s="284"/>
      <c r="O302" s="284"/>
      <c r="Q302" s="77" t="s">
        <v>429</v>
      </c>
      <c r="R302" s="287">
        <f>COUNTIF(R298:R299,1)</f>
        <v>0</v>
      </c>
      <c r="S302" s="287">
        <f aca="true" t="shared" si="227" ref="S302:AA302">COUNTIF(S298:S299,1)</f>
        <v>0</v>
      </c>
      <c r="T302" s="287">
        <f t="shared" si="227"/>
        <v>0</v>
      </c>
      <c r="U302" s="287">
        <f t="shared" si="227"/>
        <v>0</v>
      </c>
      <c r="V302" s="287">
        <f t="shared" si="227"/>
        <v>0</v>
      </c>
      <c r="W302" s="287">
        <f t="shared" si="227"/>
        <v>0</v>
      </c>
      <c r="X302" s="287">
        <f t="shared" si="227"/>
        <v>0</v>
      </c>
      <c r="Y302" s="287">
        <f t="shared" si="227"/>
        <v>0</v>
      </c>
      <c r="Z302" s="287">
        <f t="shared" si="227"/>
        <v>0</v>
      </c>
      <c r="AA302" s="287">
        <f t="shared" si="227"/>
        <v>0</v>
      </c>
    </row>
    <row r="303" spans="1:27" s="21" customFormat="1" ht="18.75" hidden="1">
      <c r="A303" s="25"/>
      <c r="B303" s="29"/>
      <c r="C303" s="283"/>
      <c r="D303" s="28"/>
      <c r="E303" s="149"/>
      <c r="F303" s="284"/>
      <c r="G303" s="284"/>
      <c r="H303" s="284"/>
      <c r="I303" s="284"/>
      <c r="J303" s="284"/>
      <c r="K303" s="284"/>
      <c r="L303" s="284"/>
      <c r="M303" s="284"/>
      <c r="N303" s="284"/>
      <c r="O303" s="284"/>
      <c r="Q303" s="77" t="s">
        <v>427</v>
      </c>
      <c r="R303" s="287">
        <f>COUNTIF(R298:R299,2)</f>
        <v>0</v>
      </c>
      <c r="S303" s="287">
        <f>COUNTIF(S298:S299,2)</f>
        <v>0</v>
      </c>
      <c r="T303" s="287">
        <f aca="true" t="shared" si="228" ref="T303:AA303">COUNTIF(T298:T299,2)</f>
        <v>0</v>
      </c>
      <c r="U303" s="287">
        <f t="shared" si="228"/>
        <v>0</v>
      </c>
      <c r="V303" s="287">
        <f t="shared" si="228"/>
        <v>0</v>
      </c>
      <c r="W303" s="287">
        <f t="shared" si="228"/>
        <v>0</v>
      </c>
      <c r="X303" s="287">
        <f t="shared" si="228"/>
        <v>0</v>
      </c>
      <c r="Y303" s="287">
        <f t="shared" si="228"/>
        <v>0</v>
      </c>
      <c r="Z303" s="287">
        <f t="shared" si="228"/>
        <v>0</v>
      </c>
      <c r="AA303" s="287">
        <f t="shared" si="228"/>
        <v>0</v>
      </c>
    </row>
    <row r="304" spans="1:27" s="21" customFormat="1" ht="18.75" hidden="1">
      <c r="A304" s="25"/>
      <c r="B304" s="29"/>
      <c r="C304" s="283"/>
      <c r="D304" s="28"/>
      <c r="E304" s="149"/>
      <c r="F304" s="284"/>
      <c r="G304" s="284"/>
      <c r="H304" s="284"/>
      <c r="I304" s="284"/>
      <c r="J304" s="284"/>
      <c r="K304" s="284"/>
      <c r="L304" s="284"/>
      <c r="M304" s="284"/>
      <c r="N304" s="284"/>
      <c r="O304" s="284"/>
      <c r="Q304" s="78" t="s">
        <v>428</v>
      </c>
      <c r="R304" s="288">
        <f>COUNTIF(R300:R301,1)</f>
        <v>0</v>
      </c>
      <c r="S304" s="288">
        <f>COUNTIF(S300:S301,1)</f>
        <v>0</v>
      </c>
      <c r="T304" s="288">
        <f aca="true" t="shared" si="229" ref="T304:AA304">COUNTIF(T300:T301,1)</f>
        <v>0</v>
      </c>
      <c r="U304" s="288">
        <f t="shared" si="229"/>
        <v>0</v>
      </c>
      <c r="V304" s="288">
        <f t="shared" si="229"/>
        <v>0</v>
      </c>
      <c r="W304" s="288">
        <f t="shared" si="229"/>
        <v>0</v>
      </c>
      <c r="X304" s="288">
        <f t="shared" si="229"/>
        <v>0</v>
      </c>
      <c r="Y304" s="288">
        <f t="shared" si="229"/>
        <v>0</v>
      </c>
      <c r="Z304" s="288">
        <f t="shared" si="229"/>
        <v>0</v>
      </c>
      <c r="AA304" s="288">
        <f t="shared" si="229"/>
        <v>0</v>
      </c>
    </row>
    <row r="305" spans="1:5" ht="18.75" hidden="1">
      <c r="A305" s="25"/>
      <c r="B305" s="108"/>
      <c r="C305" s="6"/>
      <c r="D305" s="8"/>
      <c r="E305" s="64"/>
    </row>
    <row r="306" spans="1:5" ht="18.75" hidden="1">
      <c r="A306" s="115"/>
      <c r="B306" s="104" t="s">
        <v>192</v>
      </c>
      <c r="C306" s="3"/>
      <c r="D306" s="2"/>
      <c r="E306" s="35"/>
    </row>
    <row r="307" spans="1:27" s="14" customFormat="1" ht="18.75" hidden="1">
      <c r="A307" s="25"/>
      <c r="B307" s="333" t="s">
        <v>83</v>
      </c>
      <c r="C307" s="354" t="s">
        <v>638</v>
      </c>
      <c r="D307" s="334" t="s">
        <v>307</v>
      </c>
      <c r="E307" s="351" t="s">
        <v>303</v>
      </c>
      <c r="F307" s="372" t="s">
        <v>661</v>
      </c>
      <c r="G307" s="372" t="s">
        <v>662</v>
      </c>
      <c r="H307" s="372" t="s">
        <v>663</v>
      </c>
      <c r="I307" s="372" t="s">
        <v>664</v>
      </c>
      <c r="J307" s="372" t="s">
        <v>665</v>
      </c>
      <c r="K307" s="372" t="s">
        <v>666</v>
      </c>
      <c r="L307" s="372" t="s">
        <v>667</v>
      </c>
      <c r="M307" s="372" t="s">
        <v>668</v>
      </c>
      <c r="N307" s="372" t="s">
        <v>669</v>
      </c>
      <c r="O307" s="372" t="s">
        <v>670</v>
      </c>
      <c r="Q307" s="79" t="s">
        <v>425</v>
      </c>
      <c r="R307" s="37">
        <f>COUNTIF(R309,1)+COUNTIF(R309,2)</f>
        <v>0</v>
      </c>
      <c r="S307" s="37">
        <f aca="true" t="shared" si="230" ref="S307:AA307">COUNTIF(S309,1)+COUNTIF(S309,2)</f>
        <v>0</v>
      </c>
      <c r="T307" s="37">
        <f t="shared" si="230"/>
        <v>0</v>
      </c>
      <c r="U307" s="37">
        <f t="shared" si="230"/>
        <v>0</v>
      </c>
      <c r="V307" s="37">
        <f t="shared" si="230"/>
        <v>0</v>
      </c>
      <c r="W307" s="37">
        <f t="shared" si="230"/>
        <v>0</v>
      </c>
      <c r="X307" s="37">
        <f t="shared" si="230"/>
        <v>0</v>
      </c>
      <c r="Y307" s="37">
        <f t="shared" si="230"/>
        <v>0</v>
      </c>
      <c r="Z307" s="37">
        <f t="shared" si="230"/>
        <v>0</v>
      </c>
      <c r="AA307" s="37">
        <f t="shared" si="230"/>
        <v>0</v>
      </c>
    </row>
    <row r="308" spans="1:27" s="14" customFormat="1" ht="19.5" hidden="1" thickBot="1">
      <c r="A308" s="25"/>
      <c r="B308" s="334"/>
      <c r="C308" s="355"/>
      <c r="D308" s="334"/>
      <c r="E308" s="367"/>
      <c r="F308" s="372"/>
      <c r="G308" s="372"/>
      <c r="H308" s="372"/>
      <c r="I308" s="372"/>
      <c r="J308" s="372"/>
      <c r="K308" s="372"/>
      <c r="L308" s="372"/>
      <c r="M308" s="372"/>
      <c r="N308" s="372"/>
      <c r="O308" s="372"/>
      <c r="Q308" s="79" t="s">
        <v>426</v>
      </c>
      <c r="R308" s="37">
        <f>COUNTIF(R310:R312,1)+COUNTIF(R310:R312,2)</f>
        <v>0</v>
      </c>
      <c r="S308" s="37">
        <f aca="true" t="shared" si="231" ref="S308:AA308">COUNTIF(S310:S312,1)+COUNTIF(S310:S312,2)</f>
        <v>0</v>
      </c>
      <c r="T308" s="37">
        <f t="shared" si="231"/>
        <v>0</v>
      </c>
      <c r="U308" s="37">
        <f t="shared" si="231"/>
        <v>0</v>
      </c>
      <c r="V308" s="37">
        <f t="shared" si="231"/>
        <v>0</v>
      </c>
      <c r="W308" s="37">
        <f t="shared" si="231"/>
        <v>0</v>
      </c>
      <c r="X308" s="37">
        <f t="shared" si="231"/>
        <v>0</v>
      </c>
      <c r="Y308" s="37">
        <f t="shared" si="231"/>
        <v>0</v>
      </c>
      <c r="Z308" s="37">
        <f t="shared" si="231"/>
        <v>0</v>
      </c>
      <c r="AA308" s="37">
        <f t="shared" si="231"/>
        <v>0</v>
      </c>
    </row>
    <row r="309" spans="1:27" s="14" customFormat="1" ht="27" hidden="1">
      <c r="A309" s="25"/>
      <c r="B309" s="36" t="s">
        <v>671</v>
      </c>
      <c r="C309" s="239" t="s">
        <v>280</v>
      </c>
      <c r="D309" s="246" t="s">
        <v>375</v>
      </c>
      <c r="E309" s="247">
        <f>IF('1)旅客船入力シート'!G249="○",1,IF('1)旅客船入力シート'!G249="-",9,IF('1)旅客船入力シート'!G249="×",2,0)))</f>
        <v>0</v>
      </c>
      <c r="F309" s="245"/>
      <c r="G309" s="245"/>
      <c r="H309" s="245"/>
      <c r="I309" s="245"/>
      <c r="J309" s="245"/>
      <c r="K309" s="245"/>
      <c r="L309" s="245"/>
      <c r="M309" s="245"/>
      <c r="N309" s="245"/>
      <c r="O309" s="245"/>
      <c r="R309" s="245">
        <f aca="true" t="shared" si="232" ref="R309:AA309">IF(F309="○",$E309,"")</f>
      </c>
      <c r="S309" s="245">
        <f t="shared" si="232"/>
      </c>
      <c r="T309" s="245">
        <f t="shared" si="232"/>
      </c>
      <c r="U309" s="245">
        <f t="shared" si="232"/>
      </c>
      <c r="V309" s="245">
        <f t="shared" si="232"/>
      </c>
      <c r="W309" s="245">
        <f t="shared" si="232"/>
      </c>
      <c r="X309" s="245">
        <f t="shared" si="232"/>
      </c>
      <c r="Y309" s="245">
        <f t="shared" si="232"/>
      </c>
      <c r="Z309" s="245">
        <f t="shared" si="232"/>
      </c>
      <c r="AA309" s="245">
        <f t="shared" si="232"/>
      </c>
    </row>
    <row r="310" spans="1:27" s="14" customFormat="1" ht="18.75" hidden="1">
      <c r="A310" s="25"/>
      <c r="B310" s="89" t="s">
        <v>672</v>
      </c>
      <c r="C310" s="264" t="s">
        <v>292</v>
      </c>
      <c r="D310" s="215" t="s">
        <v>656</v>
      </c>
      <c r="E310" s="219">
        <f>IF($E$309&gt;1,0,IF('1)旅客船入力シート'!G250="○",1,IF('1)旅客船入力シート'!G250="-",9,IF('1)旅客船入力シート'!G250="×",2,0))))</f>
        <v>0</v>
      </c>
      <c r="F310" s="263"/>
      <c r="G310" s="263" t="s">
        <v>82</v>
      </c>
      <c r="H310" s="263"/>
      <c r="I310" s="263"/>
      <c r="J310" s="263"/>
      <c r="K310" s="263"/>
      <c r="L310" s="263"/>
      <c r="M310" s="263"/>
      <c r="N310" s="263"/>
      <c r="O310" s="263"/>
      <c r="R310" s="263">
        <f aca="true" t="shared" si="233" ref="R310:AA312">IF(F310="◇",$E310,"")</f>
      </c>
      <c r="S310" s="263">
        <f t="shared" si="233"/>
        <v>0</v>
      </c>
      <c r="T310" s="263">
        <f t="shared" si="233"/>
      </c>
      <c r="U310" s="263">
        <f t="shared" si="233"/>
      </c>
      <c r="V310" s="263">
        <f t="shared" si="233"/>
      </c>
      <c r="W310" s="263">
        <f t="shared" si="233"/>
      </c>
      <c r="X310" s="263">
        <f t="shared" si="233"/>
      </c>
      <c r="Y310" s="263">
        <f t="shared" si="233"/>
      </c>
      <c r="Z310" s="263">
        <f t="shared" si="233"/>
      </c>
      <c r="AA310" s="263">
        <f t="shared" si="233"/>
      </c>
    </row>
    <row r="311" spans="1:27" s="14" customFormat="1" ht="18.75" hidden="1">
      <c r="A311" s="25"/>
      <c r="B311" s="267"/>
      <c r="C311" s="265"/>
      <c r="D311" s="215" t="s">
        <v>95</v>
      </c>
      <c r="E311" s="219">
        <f>IF($E$309&gt;1,0,IF('1)旅客船入力シート'!G251="○",1,IF('1)旅客船入力シート'!G251="-",9,IF('1)旅客船入力シート'!G251="×",2,0))))</f>
        <v>0</v>
      </c>
      <c r="F311" s="263"/>
      <c r="G311" s="263"/>
      <c r="H311" s="263"/>
      <c r="I311" s="263"/>
      <c r="J311" s="263"/>
      <c r="K311" s="263" t="s">
        <v>82</v>
      </c>
      <c r="L311" s="263"/>
      <c r="M311" s="263"/>
      <c r="N311" s="263"/>
      <c r="O311" s="263"/>
      <c r="R311" s="263">
        <f t="shared" si="233"/>
      </c>
      <c r="S311" s="263">
        <f t="shared" si="233"/>
      </c>
      <c r="T311" s="263">
        <f t="shared" si="233"/>
      </c>
      <c r="U311" s="263">
        <f t="shared" si="233"/>
      </c>
      <c r="V311" s="263">
        <f t="shared" si="233"/>
      </c>
      <c r="W311" s="263">
        <f t="shared" si="233"/>
        <v>0</v>
      </c>
      <c r="X311" s="263">
        <f t="shared" si="233"/>
      </c>
      <c r="Y311" s="263">
        <f t="shared" si="233"/>
      </c>
      <c r="Z311" s="263">
        <f t="shared" si="233"/>
      </c>
      <c r="AA311" s="263">
        <f t="shared" si="233"/>
      </c>
    </row>
    <row r="312" spans="1:27" s="14" customFormat="1" ht="18.75" hidden="1">
      <c r="A312" s="25"/>
      <c r="B312" s="268"/>
      <c r="C312" s="269"/>
      <c r="D312" s="215" t="s">
        <v>158</v>
      </c>
      <c r="E312" s="219">
        <f>IF($E$309&gt;1,0,IF('1)旅客船入力シート'!G252="○",1,IF('1)旅客船入力シート'!G252="-",9,IF('1)旅客船入力シート'!G252="×",2,0))))</f>
        <v>0</v>
      </c>
      <c r="F312" s="263" t="s">
        <v>28</v>
      </c>
      <c r="G312" s="263"/>
      <c r="H312" s="263"/>
      <c r="I312" s="263"/>
      <c r="J312" s="263"/>
      <c r="K312" s="263" t="s">
        <v>28</v>
      </c>
      <c r="L312" s="263"/>
      <c r="M312" s="263"/>
      <c r="N312" s="263"/>
      <c r="O312" s="263"/>
      <c r="R312" s="263">
        <f t="shared" si="233"/>
        <v>0</v>
      </c>
      <c r="S312" s="263">
        <f t="shared" si="233"/>
      </c>
      <c r="T312" s="263">
        <f t="shared" si="233"/>
      </c>
      <c r="U312" s="263">
        <f t="shared" si="233"/>
      </c>
      <c r="V312" s="263">
        <f t="shared" si="233"/>
      </c>
      <c r="W312" s="263">
        <f t="shared" si="233"/>
        <v>0</v>
      </c>
      <c r="X312" s="263">
        <f t="shared" si="233"/>
      </c>
      <c r="Y312" s="263">
        <f t="shared" si="233"/>
      </c>
      <c r="Z312" s="263">
        <f t="shared" si="233"/>
      </c>
      <c r="AA312" s="263">
        <f t="shared" si="233"/>
      </c>
    </row>
    <row r="313" spans="1:27" s="21" customFormat="1" ht="18.75" hidden="1">
      <c r="A313" s="25"/>
      <c r="B313" s="29"/>
      <c r="C313" s="283"/>
      <c r="D313" s="28"/>
      <c r="E313" s="149"/>
      <c r="F313" s="284"/>
      <c r="G313" s="284"/>
      <c r="H313" s="284"/>
      <c r="I313" s="284"/>
      <c r="J313" s="284"/>
      <c r="K313" s="284"/>
      <c r="L313" s="284"/>
      <c r="M313" s="284"/>
      <c r="N313" s="284"/>
      <c r="O313" s="284"/>
      <c r="Q313" s="77" t="s">
        <v>429</v>
      </c>
      <c r="R313" s="287">
        <f>COUNTIF(R309,1)</f>
        <v>0</v>
      </c>
      <c r="S313" s="287">
        <f aca="true" t="shared" si="234" ref="S313:AA313">COUNTIF(S309,1)</f>
        <v>0</v>
      </c>
      <c r="T313" s="287">
        <f t="shared" si="234"/>
        <v>0</v>
      </c>
      <c r="U313" s="287">
        <f t="shared" si="234"/>
        <v>0</v>
      </c>
      <c r="V313" s="287">
        <f t="shared" si="234"/>
        <v>0</v>
      </c>
      <c r="W313" s="287">
        <f t="shared" si="234"/>
        <v>0</v>
      </c>
      <c r="X313" s="287">
        <f t="shared" si="234"/>
        <v>0</v>
      </c>
      <c r="Y313" s="287">
        <f t="shared" si="234"/>
        <v>0</v>
      </c>
      <c r="Z313" s="287">
        <f t="shared" si="234"/>
        <v>0</v>
      </c>
      <c r="AA313" s="287">
        <f t="shared" si="234"/>
        <v>0</v>
      </c>
    </row>
    <row r="314" spans="1:27" s="21" customFormat="1" ht="18.75" hidden="1">
      <c r="A314" s="25"/>
      <c r="B314" s="29"/>
      <c r="C314" s="283"/>
      <c r="D314" s="28"/>
      <c r="E314" s="149"/>
      <c r="F314" s="284"/>
      <c r="G314" s="284"/>
      <c r="H314" s="284"/>
      <c r="I314" s="284"/>
      <c r="J314" s="284"/>
      <c r="K314" s="284"/>
      <c r="L314" s="284"/>
      <c r="M314" s="284"/>
      <c r="N314" s="284"/>
      <c r="O314" s="284"/>
      <c r="Q314" s="77" t="s">
        <v>427</v>
      </c>
      <c r="R314" s="287">
        <f>COUNTIF(R309,2)</f>
        <v>0</v>
      </c>
      <c r="S314" s="287">
        <f aca="true" t="shared" si="235" ref="S314:AA314">COUNTIF(S309,2)</f>
        <v>0</v>
      </c>
      <c r="T314" s="287">
        <f t="shared" si="235"/>
        <v>0</v>
      </c>
      <c r="U314" s="287">
        <f t="shared" si="235"/>
        <v>0</v>
      </c>
      <c r="V314" s="287">
        <f t="shared" si="235"/>
        <v>0</v>
      </c>
      <c r="W314" s="287">
        <f t="shared" si="235"/>
        <v>0</v>
      </c>
      <c r="X314" s="287">
        <f t="shared" si="235"/>
        <v>0</v>
      </c>
      <c r="Y314" s="287">
        <f t="shared" si="235"/>
        <v>0</v>
      </c>
      <c r="Z314" s="287">
        <f t="shared" si="235"/>
        <v>0</v>
      </c>
      <c r="AA314" s="287">
        <f t="shared" si="235"/>
        <v>0</v>
      </c>
    </row>
    <row r="315" spans="1:27" s="21" customFormat="1" ht="18.75" hidden="1">
      <c r="A315" s="25"/>
      <c r="B315" s="29"/>
      <c r="C315" s="283"/>
      <c r="D315" s="28"/>
      <c r="E315" s="149"/>
      <c r="F315" s="284"/>
      <c r="G315" s="284"/>
      <c r="H315" s="284"/>
      <c r="I315" s="284"/>
      <c r="J315" s="284"/>
      <c r="K315" s="284"/>
      <c r="L315" s="284"/>
      <c r="M315" s="284"/>
      <c r="N315" s="284"/>
      <c r="O315" s="284"/>
      <c r="Q315" s="78" t="s">
        <v>428</v>
      </c>
      <c r="R315" s="288">
        <f>COUNTIF(R310:R312,1)</f>
        <v>0</v>
      </c>
      <c r="S315" s="288">
        <f aca="true" t="shared" si="236" ref="S315:AA315">COUNTIF(S310:S312,1)</f>
        <v>0</v>
      </c>
      <c r="T315" s="288">
        <f t="shared" si="236"/>
        <v>0</v>
      </c>
      <c r="U315" s="288">
        <f t="shared" si="236"/>
        <v>0</v>
      </c>
      <c r="V315" s="288">
        <f t="shared" si="236"/>
        <v>0</v>
      </c>
      <c r="W315" s="288">
        <f t="shared" si="236"/>
        <v>0</v>
      </c>
      <c r="X315" s="288">
        <f t="shared" si="236"/>
        <v>0</v>
      </c>
      <c r="Y315" s="288">
        <f t="shared" si="236"/>
        <v>0</v>
      </c>
      <c r="Z315" s="288">
        <f t="shared" si="236"/>
        <v>0</v>
      </c>
      <c r="AA315" s="288">
        <f t="shared" si="236"/>
        <v>0</v>
      </c>
    </row>
    <row r="316" ht="18.75" hidden="1">
      <c r="A316" s="25"/>
    </row>
    <row r="317" spans="1:5" ht="18.75" hidden="1">
      <c r="A317" s="115"/>
      <c r="B317" s="199" t="s">
        <v>614</v>
      </c>
      <c r="C317" s="3"/>
      <c r="D317" s="2"/>
      <c r="E317" s="35"/>
    </row>
    <row r="318" spans="1:27" s="14" customFormat="1" ht="18.75" hidden="1">
      <c r="A318" s="25"/>
      <c r="B318" s="333" t="s">
        <v>96</v>
      </c>
      <c r="C318" s="354" t="s">
        <v>638</v>
      </c>
      <c r="D318" s="334" t="s">
        <v>307</v>
      </c>
      <c r="E318" s="351" t="s">
        <v>303</v>
      </c>
      <c r="F318" s="372" t="s">
        <v>661</v>
      </c>
      <c r="G318" s="372" t="s">
        <v>662</v>
      </c>
      <c r="H318" s="372" t="s">
        <v>663</v>
      </c>
      <c r="I318" s="372" t="s">
        <v>664</v>
      </c>
      <c r="J318" s="372" t="s">
        <v>665</v>
      </c>
      <c r="K318" s="372" t="s">
        <v>666</v>
      </c>
      <c r="L318" s="372" t="s">
        <v>667</v>
      </c>
      <c r="M318" s="372" t="s">
        <v>668</v>
      </c>
      <c r="N318" s="372" t="s">
        <v>669</v>
      </c>
      <c r="O318" s="372" t="s">
        <v>670</v>
      </c>
      <c r="Q318" s="79" t="s">
        <v>425</v>
      </c>
      <c r="R318" s="37">
        <f>COUNTIF(R320,1)+COUNTIF(R320,2)</f>
        <v>0</v>
      </c>
      <c r="S318" s="37">
        <f aca="true" t="shared" si="237" ref="S318:AA318">COUNTIF(S320,1)+COUNTIF(S320,2)</f>
        <v>0</v>
      </c>
      <c r="T318" s="37">
        <f t="shared" si="237"/>
        <v>0</v>
      </c>
      <c r="U318" s="37">
        <f t="shared" si="237"/>
        <v>0</v>
      </c>
      <c r="V318" s="37">
        <f t="shared" si="237"/>
        <v>0</v>
      </c>
      <c r="W318" s="37">
        <f t="shared" si="237"/>
        <v>0</v>
      </c>
      <c r="X318" s="37">
        <f t="shared" si="237"/>
        <v>0</v>
      </c>
      <c r="Y318" s="37">
        <f t="shared" si="237"/>
        <v>0</v>
      </c>
      <c r="Z318" s="37">
        <f t="shared" si="237"/>
        <v>0</v>
      </c>
      <c r="AA318" s="37">
        <f t="shared" si="237"/>
        <v>0</v>
      </c>
    </row>
    <row r="319" spans="1:27" s="14" customFormat="1" ht="19.5" hidden="1" thickBot="1">
      <c r="A319" s="25"/>
      <c r="B319" s="334"/>
      <c r="C319" s="355"/>
      <c r="D319" s="334"/>
      <c r="E319" s="367"/>
      <c r="F319" s="372"/>
      <c r="G319" s="372"/>
      <c r="H319" s="372"/>
      <c r="I319" s="372"/>
      <c r="J319" s="372"/>
      <c r="K319" s="372"/>
      <c r="L319" s="372"/>
      <c r="M319" s="372"/>
      <c r="N319" s="372"/>
      <c r="O319" s="372"/>
      <c r="Q319" s="79" t="s">
        <v>426</v>
      </c>
      <c r="R319" s="37">
        <f>COUNTIF(R321,1)+COUNTIF(R321,2)</f>
        <v>0</v>
      </c>
      <c r="S319" s="37">
        <f aca="true" t="shared" si="238" ref="S319:AA319">COUNTIF(S321,1)+COUNTIF(S321,2)</f>
        <v>0</v>
      </c>
      <c r="T319" s="37">
        <f t="shared" si="238"/>
        <v>0</v>
      </c>
      <c r="U319" s="37">
        <f t="shared" si="238"/>
        <v>0</v>
      </c>
      <c r="V319" s="37">
        <f t="shared" si="238"/>
        <v>0</v>
      </c>
      <c r="W319" s="37">
        <f t="shared" si="238"/>
        <v>0</v>
      </c>
      <c r="X319" s="37">
        <f t="shared" si="238"/>
        <v>0</v>
      </c>
      <c r="Y319" s="37">
        <f t="shared" si="238"/>
        <v>0</v>
      </c>
      <c r="Z319" s="37">
        <f t="shared" si="238"/>
        <v>0</v>
      </c>
      <c r="AA319" s="37">
        <f t="shared" si="238"/>
        <v>0</v>
      </c>
    </row>
    <row r="320" spans="1:27" s="14" customFormat="1" ht="27" hidden="1">
      <c r="A320" s="25"/>
      <c r="B320" s="36" t="s">
        <v>671</v>
      </c>
      <c r="C320" s="239" t="s">
        <v>280</v>
      </c>
      <c r="D320" s="246" t="s">
        <v>195</v>
      </c>
      <c r="E320" s="247">
        <f>IF('1)旅客船入力シート'!G259="○",1,IF('1)旅客船入力シート'!G259="-",9,IF('1)旅客船入力シート'!G259="×",2,0)))</f>
        <v>0</v>
      </c>
      <c r="F320" s="245"/>
      <c r="G320" s="245"/>
      <c r="H320" s="245"/>
      <c r="I320" s="245"/>
      <c r="J320" s="245"/>
      <c r="K320" s="245"/>
      <c r="L320" s="245"/>
      <c r="M320" s="245"/>
      <c r="N320" s="245"/>
      <c r="O320" s="245"/>
      <c r="R320" s="245">
        <f aca="true" t="shared" si="239" ref="R320:AA320">IF(F320="○",$E320,"")</f>
      </c>
      <c r="S320" s="245">
        <f t="shared" si="239"/>
      </c>
      <c r="T320" s="245">
        <f t="shared" si="239"/>
      </c>
      <c r="U320" s="245">
        <f t="shared" si="239"/>
      </c>
      <c r="V320" s="245">
        <f t="shared" si="239"/>
      </c>
      <c r="W320" s="245">
        <f t="shared" si="239"/>
      </c>
      <c r="X320" s="245">
        <f t="shared" si="239"/>
      </c>
      <c r="Y320" s="245">
        <f t="shared" si="239"/>
      </c>
      <c r="Z320" s="245">
        <f t="shared" si="239"/>
      </c>
      <c r="AA320" s="245">
        <f t="shared" si="239"/>
      </c>
    </row>
    <row r="321" spans="1:27" s="14" customFormat="1" ht="19.5" hidden="1" thickBot="1">
      <c r="A321" s="25"/>
      <c r="B321" s="34" t="s">
        <v>89</v>
      </c>
      <c r="C321" s="201" t="s">
        <v>292</v>
      </c>
      <c r="D321" s="210" t="s">
        <v>196</v>
      </c>
      <c r="E321" s="216">
        <f>IF($E$320&gt;1,0,IF('1)旅客船入力シート'!G260="○",1,IF('1)旅客船入力シート'!G260="-",9,IF('1)旅客船入力シート'!G260="×",2,0))))</f>
        <v>0</v>
      </c>
      <c r="F321" s="263"/>
      <c r="G321" s="263" t="s">
        <v>97</v>
      </c>
      <c r="H321" s="263"/>
      <c r="I321" s="263"/>
      <c r="J321" s="263"/>
      <c r="K321" s="263"/>
      <c r="L321" s="263"/>
      <c r="M321" s="263"/>
      <c r="N321" s="263"/>
      <c r="O321" s="263"/>
      <c r="R321" s="263">
        <f aca="true" t="shared" si="240" ref="R321:AA321">IF(F321="◇",$E321,"")</f>
      </c>
      <c r="S321" s="263">
        <f t="shared" si="240"/>
        <v>0</v>
      </c>
      <c r="T321" s="263">
        <f t="shared" si="240"/>
      </c>
      <c r="U321" s="263">
        <f t="shared" si="240"/>
      </c>
      <c r="V321" s="263">
        <f t="shared" si="240"/>
      </c>
      <c r="W321" s="263">
        <f t="shared" si="240"/>
      </c>
      <c r="X321" s="263">
        <f t="shared" si="240"/>
      </c>
      <c r="Y321" s="263">
        <f t="shared" si="240"/>
      </c>
      <c r="Z321" s="263">
        <f t="shared" si="240"/>
      </c>
      <c r="AA321" s="263">
        <f t="shared" si="240"/>
      </c>
    </row>
    <row r="322" spans="1:27" s="21" customFormat="1" ht="18.75" hidden="1">
      <c r="A322" s="25"/>
      <c r="B322" s="29"/>
      <c r="C322" s="283"/>
      <c r="D322" s="28"/>
      <c r="E322" s="149"/>
      <c r="F322" s="284"/>
      <c r="G322" s="284"/>
      <c r="H322" s="284"/>
      <c r="I322" s="284"/>
      <c r="J322" s="284"/>
      <c r="K322" s="284"/>
      <c r="L322" s="284"/>
      <c r="M322" s="284"/>
      <c r="N322" s="284"/>
      <c r="O322" s="284"/>
      <c r="Q322" s="77" t="s">
        <v>429</v>
      </c>
      <c r="R322" s="287">
        <f>COUNTIF(R320,1)</f>
        <v>0</v>
      </c>
      <c r="S322" s="287">
        <f aca="true" t="shared" si="241" ref="S322:AA322">COUNTIF(S320,1)</f>
        <v>0</v>
      </c>
      <c r="T322" s="287">
        <f t="shared" si="241"/>
        <v>0</v>
      </c>
      <c r="U322" s="287">
        <f t="shared" si="241"/>
        <v>0</v>
      </c>
      <c r="V322" s="287">
        <f t="shared" si="241"/>
        <v>0</v>
      </c>
      <c r="W322" s="287">
        <f t="shared" si="241"/>
        <v>0</v>
      </c>
      <c r="X322" s="287">
        <f t="shared" si="241"/>
        <v>0</v>
      </c>
      <c r="Y322" s="287">
        <f t="shared" si="241"/>
        <v>0</v>
      </c>
      <c r="Z322" s="287">
        <f t="shared" si="241"/>
        <v>0</v>
      </c>
      <c r="AA322" s="287">
        <f t="shared" si="241"/>
        <v>0</v>
      </c>
    </row>
    <row r="323" spans="1:27" s="21" customFormat="1" ht="18.75" hidden="1">
      <c r="A323" s="25"/>
      <c r="B323" s="29"/>
      <c r="C323" s="283"/>
      <c r="D323" s="28"/>
      <c r="E323" s="149"/>
      <c r="F323" s="284"/>
      <c r="G323" s="284"/>
      <c r="H323" s="284"/>
      <c r="I323" s="284"/>
      <c r="J323" s="284"/>
      <c r="K323" s="284"/>
      <c r="L323" s="284"/>
      <c r="M323" s="284"/>
      <c r="N323" s="284"/>
      <c r="O323" s="284"/>
      <c r="Q323" s="77" t="s">
        <v>427</v>
      </c>
      <c r="R323" s="287">
        <f>COUNTIF(R320,2)</f>
        <v>0</v>
      </c>
      <c r="S323" s="287">
        <f aca="true" t="shared" si="242" ref="S323:AA323">COUNTIF(S320,2)</f>
        <v>0</v>
      </c>
      <c r="T323" s="287">
        <f t="shared" si="242"/>
        <v>0</v>
      </c>
      <c r="U323" s="287">
        <f t="shared" si="242"/>
        <v>0</v>
      </c>
      <c r="V323" s="287">
        <f t="shared" si="242"/>
        <v>0</v>
      </c>
      <c r="W323" s="287">
        <f t="shared" si="242"/>
        <v>0</v>
      </c>
      <c r="X323" s="287">
        <f t="shared" si="242"/>
        <v>0</v>
      </c>
      <c r="Y323" s="287">
        <f t="shared" si="242"/>
        <v>0</v>
      </c>
      <c r="Z323" s="287">
        <f t="shared" si="242"/>
        <v>0</v>
      </c>
      <c r="AA323" s="287">
        <f t="shared" si="242"/>
        <v>0</v>
      </c>
    </row>
    <row r="324" spans="1:27" s="21" customFormat="1" ht="18.75" hidden="1">
      <c r="A324" s="25"/>
      <c r="B324" s="29"/>
      <c r="C324" s="283"/>
      <c r="D324" s="28"/>
      <c r="E324" s="149"/>
      <c r="F324" s="284"/>
      <c r="G324" s="284"/>
      <c r="H324" s="284"/>
      <c r="I324" s="284"/>
      <c r="J324" s="284"/>
      <c r="K324" s="284"/>
      <c r="L324" s="284"/>
      <c r="M324" s="284"/>
      <c r="N324" s="284"/>
      <c r="O324" s="284"/>
      <c r="Q324" s="78" t="s">
        <v>428</v>
      </c>
      <c r="R324" s="288">
        <f>COUNTIF(R321,1)</f>
        <v>0</v>
      </c>
      <c r="S324" s="288">
        <f aca="true" t="shared" si="243" ref="S324:AA324">COUNTIF(S321,1)</f>
        <v>0</v>
      </c>
      <c r="T324" s="288">
        <f t="shared" si="243"/>
        <v>0</v>
      </c>
      <c r="U324" s="288">
        <f t="shared" si="243"/>
        <v>0</v>
      </c>
      <c r="V324" s="288">
        <f t="shared" si="243"/>
        <v>0</v>
      </c>
      <c r="W324" s="288">
        <f t="shared" si="243"/>
        <v>0</v>
      </c>
      <c r="X324" s="288">
        <f t="shared" si="243"/>
        <v>0</v>
      </c>
      <c r="Y324" s="288">
        <f t="shared" si="243"/>
        <v>0</v>
      </c>
      <c r="Z324" s="288">
        <f t="shared" si="243"/>
        <v>0</v>
      </c>
      <c r="AA324" s="288">
        <f t="shared" si="243"/>
        <v>0</v>
      </c>
    </row>
    <row r="325" spans="2:5" ht="17.25" hidden="1">
      <c r="B325" s="114"/>
      <c r="C325" s="5"/>
      <c r="D325" s="4"/>
      <c r="E325" s="69"/>
    </row>
    <row r="326" spans="1:5" ht="18.75" hidden="1">
      <c r="A326" s="25"/>
      <c r="B326" s="199" t="s">
        <v>615</v>
      </c>
      <c r="C326" s="3"/>
      <c r="D326" s="2"/>
      <c r="E326" s="35"/>
    </row>
    <row r="327" spans="1:27" s="14" customFormat="1" ht="18.75" hidden="1">
      <c r="A327" s="25"/>
      <c r="B327" s="374" t="s">
        <v>98</v>
      </c>
      <c r="C327" s="354" t="s">
        <v>638</v>
      </c>
      <c r="D327" s="366" t="s">
        <v>307</v>
      </c>
      <c r="E327" s="351" t="s">
        <v>303</v>
      </c>
      <c r="F327" s="372" t="s">
        <v>661</v>
      </c>
      <c r="G327" s="372" t="s">
        <v>662</v>
      </c>
      <c r="H327" s="372" t="s">
        <v>663</v>
      </c>
      <c r="I327" s="372" t="s">
        <v>664</v>
      </c>
      <c r="J327" s="372" t="s">
        <v>665</v>
      </c>
      <c r="K327" s="372" t="s">
        <v>666</v>
      </c>
      <c r="L327" s="372" t="s">
        <v>667</v>
      </c>
      <c r="M327" s="372" t="s">
        <v>668</v>
      </c>
      <c r="N327" s="372" t="s">
        <v>669</v>
      </c>
      <c r="O327" s="372" t="s">
        <v>670</v>
      </c>
      <c r="Q327" s="79" t="s">
        <v>425</v>
      </c>
      <c r="R327" s="37">
        <v>0</v>
      </c>
      <c r="S327" s="37">
        <v>0</v>
      </c>
      <c r="T327" s="37">
        <v>0</v>
      </c>
      <c r="U327" s="37">
        <v>0</v>
      </c>
      <c r="V327" s="37">
        <v>0</v>
      </c>
      <c r="W327" s="37">
        <v>0</v>
      </c>
      <c r="X327" s="37">
        <v>0</v>
      </c>
      <c r="Y327" s="37">
        <v>0</v>
      </c>
      <c r="Z327" s="37">
        <v>0</v>
      </c>
      <c r="AA327" s="37">
        <v>0</v>
      </c>
    </row>
    <row r="328" spans="1:27" s="14" customFormat="1" ht="19.5" hidden="1" thickBot="1">
      <c r="A328" s="25"/>
      <c r="B328" s="366"/>
      <c r="C328" s="355"/>
      <c r="D328" s="366"/>
      <c r="E328" s="367"/>
      <c r="F328" s="372"/>
      <c r="G328" s="372"/>
      <c r="H328" s="372"/>
      <c r="I328" s="372"/>
      <c r="J328" s="372"/>
      <c r="K328" s="372"/>
      <c r="L328" s="372"/>
      <c r="M328" s="372"/>
      <c r="N328" s="372"/>
      <c r="O328" s="372"/>
      <c r="Q328" s="79" t="s">
        <v>426</v>
      </c>
      <c r="R328" s="37">
        <f>COUNTIF(R329:R330,1)+COUNTIF(R329:R330,2)</f>
        <v>0</v>
      </c>
      <c r="S328" s="37">
        <f aca="true" t="shared" si="244" ref="S328:AA328">COUNTIF(S329:S330,1)+COUNTIF(S329:S330,2)</f>
        <v>0</v>
      </c>
      <c r="T328" s="37">
        <f t="shared" si="244"/>
        <v>0</v>
      </c>
      <c r="U328" s="37">
        <f t="shared" si="244"/>
        <v>0</v>
      </c>
      <c r="V328" s="37">
        <f t="shared" si="244"/>
        <v>0</v>
      </c>
      <c r="W328" s="37">
        <f t="shared" si="244"/>
        <v>0</v>
      </c>
      <c r="X328" s="37">
        <f t="shared" si="244"/>
        <v>0</v>
      </c>
      <c r="Y328" s="37">
        <f t="shared" si="244"/>
        <v>0</v>
      </c>
      <c r="Z328" s="37">
        <f t="shared" si="244"/>
        <v>0</v>
      </c>
      <c r="AA328" s="37">
        <f t="shared" si="244"/>
        <v>0</v>
      </c>
    </row>
    <row r="329" spans="1:27" s="14" customFormat="1" ht="27" hidden="1">
      <c r="A329" s="25"/>
      <c r="B329" s="386" t="s">
        <v>99</v>
      </c>
      <c r="C329" s="364" t="s">
        <v>292</v>
      </c>
      <c r="D329" s="210" t="s">
        <v>197</v>
      </c>
      <c r="E329" s="212">
        <f>IF('1)旅客船入力シート'!G265="○",1,IF('1)旅客船入力シート'!G265="-",9,IF('1)旅客船入力シート'!G265="×",2,0)))</f>
        <v>0</v>
      </c>
      <c r="F329" s="263" t="s">
        <v>119</v>
      </c>
      <c r="G329" s="263" t="s">
        <v>119</v>
      </c>
      <c r="H329" s="263" t="s">
        <v>119</v>
      </c>
      <c r="I329" s="263" t="s">
        <v>119</v>
      </c>
      <c r="J329" s="263" t="s">
        <v>119</v>
      </c>
      <c r="K329" s="263" t="s">
        <v>119</v>
      </c>
      <c r="L329" s="263" t="s">
        <v>119</v>
      </c>
      <c r="M329" s="263" t="s">
        <v>119</v>
      </c>
      <c r="N329" s="263" t="s">
        <v>119</v>
      </c>
      <c r="O329" s="263" t="s">
        <v>119</v>
      </c>
      <c r="R329" s="263">
        <f aca="true" t="shared" si="245" ref="R329:AA330">IF(F329="◇",$E329,"")</f>
        <v>0</v>
      </c>
      <c r="S329" s="263">
        <f t="shared" si="245"/>
        <v>0</v>
      </c>
      <c r="T329" s="263">
        <f t="shared" si="245"/>
        <v>0</v>
      </c>
      <c r="U329" s="263">
        <f t="shared" si="245"/>
        <v>0</v>
      </c>
      <c r="V329" s="263">
        <f t="shared" si="245"/>
        <v>0</v>
      </c>
      <c r="W329" s="263">
        <f t="shared" si="245"/>
        <v>0</v>
      </c>
      <c r="X329" s="263">
        <f t="shared" si="245"/>
        <v>0</v>
      </c>
      <c r="Y329" s="263">
        <f t="shared" si="245"/>
        <v>0</v>
      </c>
      <c r="Z329" s="263">
        <f t="shared" si="245"/>
        <v>0</v>
      </c>
      <c r="AA329" s="263">
        <f t="shared" si="245"/>
        <v>0</v>
      </c>
    </row>
    <row r="330" spans="1:27" s="14" customFormat="1" ht="19.5" hidden="1" thickBot="1">
      <c r="A330" s="25"/>
      <c r="B330" s="387"/>
      <c r="C330" s="365"/>
      <c r="D330" s="215" t="s">
        <v>198</v>
      </c>
      <c r="E330" s="216">
        <f>IF('1)旅客船入力シート'!G266="○",1,IF('1)旅客船入力シート'!G266="-",9,IF('1)旅客船入力シート'!G266="×",2,0)))</f>
        <v>0</v>
      </c>
      <c r="F330" s="263" t="s">
        <v>81</v>
      </c>
      <c r="G330" s="263" t="s">
        <v>81</v>
      </c>
      <c r="H330" s="263" t="s">
        <v>81</v>
      </c>
      <c r="I330" s="263" t="s">
        <v>81</v>
      </c>
      <c r="J330" s="263" t="s">
        <v>81</v>
      </c>
      <c r="K330" s="263" t="s">
        <v>81</v>
      </c>
      <c r="L330" s="263" t="s">
        <v>81</v>
      </c>
      <c r="M330" s="263" t="s">
        <v>81</v>
      </c>
      <c r="N330" s="263" t="s">
        <v>81</v>
      </c>
      <c r="O330" s="263" t="s">
        <v>81</v>
      </c>
      <c r="R330" s="263">
        <f t="shared" si="245"/>
        <v>0</v>
      </c>
      <c r="S330" s="263">
        <f t="shared" si="245"/>
        <v>0</v>
      </c>
      <c r="T330" s="263">
        <f t="shared" si="245"/>
        <v>0</v>
      </c>
      <c r="U330" s="263">
        <f t="shared" si="245"/>
        <v>0</v>
      </c>
      <c r="V330" s="263">
        <f t="shared" si="245"/>
        <v>0</v>
      </c>
      <c r="W330" s="263">
        <f t="shared" si="245"/>
        <v>0</v>
      </c>
      <c r="X330" s="263">
        <f t="shared" si="245"/>
        <v>0</v>
      </c>
      <c r="Y330" s="263">
        <f t="shared" si="245"/>
        <v>0</v>
      </c>
      <c r="Z330" s="263">
        <f t="shared" si="245"/>
        <v>0</v>
      </c>
      <c r="AA330" s="263">
        <f t="shared" si="245"/>
        <v>0</v>
      </c>
    </row>
    <row r="331" spans="1:27" s="21" customFormat="1" ht="18.75" hidden="1">
      <c r="A331" s="25"/>
      <c r="B331" s="29"/>
      <c r="C331" s="283"/>
      <c r="D331" s="28"/>
      <c r="E331" s="149"/>
      <c r="F331" s="284"/>
      <c r="G331" s="284"/>
      <c r="H331" s="284"/>
      <c r="I331" s="284"/>
      <c r="J331" s="284"/>
      <c r="K331" s="284"/>
      <c r="L331" s="284"/>
      <c r="M331" s="284"/>
      <c r="N331" s="284"/>
      <c r="O331" s="284"/>
      <c r="Q331" s="77" t="s">
        <v>429</v>
      </c>
      <c r="R331" s="287">
        <v>0</v>
      </c>
      <c r="S331" s="287">
        <v>0</v>
      </c>
      <c r="T331" s="287">
        <v>0</v>
      </c>
      <c r="U331" s="287">
        <v>0</v>
      </c>
      <c r="V331" s="287">
        <v>0</v>
      </c>
      <c r="W331" s="287">
        <v>0</v>
      </c>
      <c r="X331" s="287">
        <v>0</v>
      </c>
      <c r="Y331" s="287">
        <v>0</v>
      </c>
      <c r="Z331" s="287">
        <v>0</v>
      </c>
      <c r="AA331" s="287">
        <v>0</v>
      </c>
    </row>
    <row r="332" spans="1:27" s="21" customFormat="1" ht="18.75" hidden="1">
      <c r="A332" s="25"/>
      <c r="B332" s="29"/>
      <c r="C332" s="283"/>
      <c r="D332" s="28"/>
      <c r="E332" s="149"/>
      <c r="F332" s="284"/>
      <c r="G332" s="284"/>
      <c r="H332" s="284"/>
      <c r="I332" s="284"/>
      <c r="J332" s="284"/>
      <c r="K332" s="284"/>
      <c r="L332" s="284"/>
      <c r="M332" s="284"/>
      <c r="N332" s="284"/>
      <c r="O332" s="284"/>
      <c r="Q332" s="77" t="s">
        <v>427</v>
      </c>
      <c r="R332" s="287">
        <v>0</v>
      </c>
      <c r="S332" s="287">
        <v>0</v>
      </c>
      <c r="T332" s="287">
        <v>0</v>
      </c>
      <c r="U332" s="287">
        <v>0</v>
      </c>
      <c r="V332" s="287">
        <v>0</v>
      </c>
      <c r="W332" s="287">
        <v>0</v>
      </c>
      <c r="X332" s="287">
        <v>0</v>
      </c>
      <c r="Y332" s="287">
        <v>0</v>
      </c>
      <c r="Z332" s="287">
        <v>0</v>
      </c>
      <c r="AA332" s="287">
        <v>0</v>
      </c>
    </row>
    <row r="333" spans="1:27" s="21" customFormat="1" ht="18.75" hidden="1">
      <c r="A333" s="25"/>
      <c r="B333" s="29"/>
      <c r="C333" s="283"/>
      <c r="D333" s="28"/>
      <c r="E333" s="149"/>
      <c r="F333" s="284"/>
      <c r="G333" s="284"/>
      <c r="H333" s="284"/>
      <c r="I333" s="284"/>
      <c r="J333" s="284"/>
      <c r="K333" s="284"/>
      <c r="L333" s="284"/>
      <c r="M333" s="284"/>
      <c r="N333" s="284"/>
      <c r="O333" s="284"/>
      <c r="Q333" s="78" t="s">
        <v>428</v>
      </c>
      <c r="R333" s="288">
        <f>COUNTIF(R329:R330,1)</f>
        <v>0</v>
      </c>
      <c r="S333" s="288">
        <f aca="true" t="shared" si="246" ref="S333:AA333">COUNTIF(S329:S330,1)</f>
        <v>0</v>
      </c>
      <c r="T333" s="288">
        <f t="shared" si="246"/>
        <v>0</v>
      </c>
      <c r="U333" s="288">
        <f t="shared" si="246"/>
        <v>0</v>
      </c>
      <c r="V333" s="288">
        <f t="shared" si="246"/>
        <v>0</v>
      </c>
      <c r="W333" s="288">
        <f t="shared" si="246"/>
        <v>0</v>
      </c>
      <c r="X333" s="288">
        <f t="shared" si="246"/>
        <v>0</v>
      </c>
      <c r="Y333" s="288">
        <f t="shared" si="246"/>
        <v>0</v>
      </c>
      <c r="Z333" s="288">
        <f t="shared" si="246"/>
        <v>0</v>
      </c>
      <c r="AA333" s="288">
        <f t="shared" si="246"/>
        <v>0</v>
      </c>
    </row>
    <row r="334" ht="17.25" hidden="1"/>
    <row r="335" spans="1:27" ht="17.25" hidden="1">
      <c r="A335" s="303"/>
      <c r="B335" s="304"/>
      <c r="C335" s="305"/>
      <c r="D335" s="306"/>
      <c r="E335" s="307"/>
      <c r="F335" s="308"/>
      <c r="G335" s="308"/>
      <c r="H335" s="308"/>
      <c r="I335" s="308"/>
      <c r="J335" s="308"/>
      <c r="K335" s="308"/>
      <c r="L335" s="308"/>
      <c r="M335" s="308"/>
      <c r="N335" s="308"/>
      <c r="O335" s="308"/>
      <c r="P335" s="306"/>
      <c r="Q335" s="306"/>
      <c r="R335" s="308"/>
      <c r="S335" s="308"/>
      <c r="T335" s="308"/>
      <c r="U335" s="308"/>
      <c r="V335" s="308"/>
      <c r="W335" s="308"/>
      <c r="X335" s="308"/>
      <c r="Y335" s="308"/>
      <c r="Z335" s="308"/>
      <c r="AA335" s="308"/>
    </row>
    <row r="336" ht="17.25" hidden="1"/>
    <row r="337" spans="17:27" ht="17.25" hidden="1">
      <c r="Q337" s="295" t="s">
        <v>431</v>
      </c>
      <c r="R337" s="37" t="s">
        <v>165</v>
      </c>
      <c r="S337" s="37" t="s">
        <v>166</v>
      </c>
      <c r="T337" s="37" t="s">
        <v>167</v>
      </c>
      <c r="U337" s="37" t="s">
        <v>168</v>
      </c>
      <c r="V337" s="37" t="s">
        <v>169</v>
      </c>
      <c r="W337" s="37" t="s">
        <v>170</v>
      </c>
      <c r="X337" s="37" t="s">
        <v>171</v>
      </c>
      <c r="Y337" s="37" t="s">
        <v>172</v>
      </c>
      <c r="Z337" s="37" t="s">
        <v>173</v>
      </c>
      <c r="AA337" s="37" t="s">
        <v>174</v>
      </c>
    </row>
    <row r="338" spans="17:27" ht="17.25" hidden="1">
      <c r="Q338" s="296" t="s">
        <v>309</v>
      </c>
      <c r="R338" s="71">
        <f aca="true" t="shared" si="247" ref="R338:AA338">SUM(R15,R24,R39,R52,R68,R81,R102,R111,R125,R138,R157)</f>
        <v>0</v>
      </c>
      <c r="S338" s="71">
        <f t="shared" si="247"/>
        <v>0</v>
      </c>
      <c r="T338" s="71">
        <f t="shared" si="247"/>
        <v>0</v>
      </c>
      <c r="U338" s="71">
        <f t="shared" si="247"/>
        <v>0</v>
      </c>
      <c r="V338" s="71">
        <f t="shared" si="247"/>
        <v>0</v>
      </c>
      <c r="W338" s="71">
        <f t="shared" si="247"/>
        <v>0</v>
      </c>
      <c r="X338" s="71">
        <f t="shared" si="247"/>
        <v>0</v>
      </c>
      <c r="Y338" s="71">
        <f t="shared" si="247"/>
        <v>0</v>
      </c>
      <c r="Z338" s="71">
        <f t="shared" si="247"/>
        <v>0</v>
      </c>
      <c r="AA338" s="71">
        <f t="shared" si="247"/>
        <v>0</v>
      </c>
    </row>
    <row r="339" spans="17:27" ht="27" hidden="1">
      <c r="Q339" s="296" t="s">
        <v>308</v>
      </c>
      <c r="R339" s="71">
        <f aca="true" t="shared" si="248" ref="R339:AA339">SUM(R167,R178,R206)</f>
        <v>0</v>
      </c>
      <c r="S339" s="71">
        <f t="shared" si="248"/>
        <v>0</v>
      </c>
      <c r="T339" s="71">
        <f t="shared" si="248"/>
        <v>0</v>
      </c>
      <c r="U339" s="71">
        <f t="shared" si="248"/>
        <v>0</v>
      </c>
      <c r="V339" s="71">
        <f t="shared" si="248"/>
        <v>0</v>
      </c>
      <c r="W339" s="71">
        <f t="shared" si="248"/>
        <v>0</v>
      </c>
      <c r="X339" s="71">
        <f t="shared" si="248"/>
        <v>0</v>
      </c>
      <c r="Y339" s="71">
        <f t="shared" si="248"/>
        <v>0</v>
      </c>
      <c r="Z339" s="71">
        <f t="shared" si="248"/>
        <v>0</v>
      </c>
      <c r="AA339" s="71">
        <f t="shared" si="248"/>
        <v>0</v>
      </c>
    </row>
    <row r="340" spans="17:27" ht="27" hidden="1">
      <c r="Q340" s="296" t="s">
        <v>397</v>
      </c>
      <c r="R340" s="71">
        <f aca="true" t="shared" si="249" ref="R340:AA340">SUM(R219,R238,R263,R278,R291,R302,R313,R322,R331)</f>
        <v>0</v>
      </c>
      <c r="S340" s="71">
        <f t="shared" si="249"/>
        <v>0</v>
      </c>
      <c r="T340" s="71">
        <f t="shared" si="249"/>
        <v>0</v>
      </c>
      <c r="U340" s="71">
        <f t="shared" si="249"/>
        <v>0</v>
      </c>
      <c r="V340" s="71">
        <f t="shared" si="249"/>
        <v>0</v>
      </c>
      <c r="W340" s="71">
        <f t="shared" si="249"/>
        <v>0</v>
      </c>
      <c r="X340" s="71">
        <f t="shared" si="249"/>
        <v>0</v>
      </c>
      <c r="Y340" s="71">
        <f t="shared" si="249"/>
        <v>0</v>
      </c>
      <c r="Z340" s="71">
        <f t="shared" si="249"/>
        <v>0</v>
      </c>
      <c r="AA340" s="71">
        <f t="shared" si="249"/>
        <v>0</v>
      </c>
    </row>
    <row r="341" spans="17:27" ht="17.25" hidden="1">
      <c r="Q341" s="295" t="s">
        <v>126</v>
      </c>
      <c r="R341" s="37" t="s">
        <v>165</v>
      </c>
      <c r="S341" s="37" t="s">
        <v>166</v>
      </c>
      <c r="T341" s="37" t="s">
        <v>167</v>
      </c>
      <c r="U341" s="37" t="s">
        <v>168</v>
      </c>
      <c r="V341" s="37" t="s">
        <v>169</v>
      </c>
      <c r="W341" s="37" t="s">
        <v>170</v>
      </c>
      <c r="X341" s="37" t="s">
        <v>171</v>
      </c>
      <c r="Y341" s="37" t="s">
        <v>172</v>
      </c>
      <c r="Z341" s="37" t="s">
        <v>173</v>
      </c>
      <c r="AA341" s="37" t="s">
        <v>174</v>
      </c>
    </row>
    <row r="342" spans="17:27" ht="17.25" hidden="1">
      <c r="Q342" s="298" t="s">
        <v>309</v>
      </c>
      <c r="R342" s="70">
        <f aca="true" t="shared" si="250" ref="R342:AA342">SUM(R17,R26,R41,R54,R70,R83,R104,R113,R127,R140,R159)</f>
        <v>0</v>
      </c>
      <c r="S342" s="70">
        <f t="shared" si="250"/>
        <v>0</v>
      </c>
      <c r="T342" s="70">
        <f t="shared" si="250"/>
        <v>0</v>
      </c>
      <c r="U342" s="70">
        <f t="shared" si="250"/>
        <v>0</v>
      </c>
      <c r="V342" s="70">
        <f t="shared" si="250"/>
        <v>0</v>
      </c>
      <c r="W342" s="70">
        <f t="shared" si="250"/>
        <v>0</v>
      </c>
      <c r="X342" s="70">
        <f t="shared" si="250"/>
        <v>0</v>
      </c>
      <c r="Y342" s="70">
        <f t="shared" si="250"/>
        <v>0</v>
      </c>
      <c r="Z342" s="70">
        <f t="shared" si="250"/>
        <v>0</v>
      </c>
      <c r="AA342" s="70">
        <f t="shared" si="250"/>
        <v>0</v>
      </c>
    </row>
    <row r="343" spans="17:27" ht="27" hidden="1">
      <c r="Q343" s="298" t="s">
        <v>308</v>
      </c>
      <c r="R343" s="70">
        <f aca="true" t="shared" si="251" ref="R343:AA343">SUM(R169,R180,R208)</f>
        <v>0</v>
      </c>
      <c r="S343" s="70">
        <f t="shared" si="251"/>
        <v>0</v>
      </c>
      <c r="T343" s="70">
        <f t="shared" si="251"/>
        <v>0</v>
      </c>
      <c r="U343" s="70">
        <f t="shared" si="251"/>
        <v>0</v>
      </c>
      <c r="V343" s="70">
        <f t="shared" si="251"/>
        <v>0</v>
      </c>
      <c r="W343" s="70">
        <f t="shared" si="251"/>
        <v>0</v>
      </c>
      <c r="X343" s="70">
        <f t="shared" si="251"/>
        <v>0</v>
      </c>
      <c r="Y343" s="70">
        <f t="shared" si="251"/>
        <v>0</v>
      </c>
      <c r="Z343" s="70">
        <f t="shared" si="251"/>
        <v>0</v>
      </c>
      <c r="AA343" s="70">
        <f t="shared" si="251"/>
        <v>0</v>
      </c>
    </row>
    <row r="344" spans="17:27" ht="27" hidden="1">
      <c r="Q344" s="298" t="s">
        <v>397</v>
      </c>
      <c r="R344" s="70">
        <f aca="true" t="shared" si="252" ref="R344:AA344">SUM(R221,R240,R265,R280,R293,R304,R315,R324,R333)</f>
        <v>0</v>
      </c>
      <c r="S344" s="70">
        <f t="shared" si="252"/>
        <v>0</v>
      </c>
      <c r="T344" s="70">
        <f t="shared" si="252"/>
        <v>0</v>
      </c>
      <c r="U344" s="70">
        <f t="shared" si="252"/>
        <v>0</v>
      </c>
      <c r="V344" s="70">
        <f t="shared" si="252"/>
        <v>0</v>
      </c>
      <c r="W344" s="70">
        <f t="shared" si="252"/>
        <v>0</v>
      </c>
      <c r="X344" s="70">
        <f t="shared" si="252"/>
        <v>0</v>
      </c>
      <c r="Y344" s="70">
        <f t="shared" si="252"/>
        <v>0</v>
      </c>
      <c r="Z344" s="70">
        <f t="shared" si="252"/>
        <v>0</v>
      </c>
      <c r="AA344" s="70">
        <f t="shared" si="252"/>
        <v>0</v>
      </c>
    </row>
    <row r="345" spans="17:27" ht="17.25" hidden="1">
      <c r="Q345" s="295" t="s">
        <v>125</v>
      </c>
      <c r="R345" s="37" t="s">
        <v>165</v>
      </c>
      <c r="S345" s="37" t="s">
        <v>166</v>
      </c>
      <c r="T345" s="37" t="s">
        <v>167</v>
      </c>
      <c r="U345" s="37" t="s">
        <v>168</v>
      </c>
      <c r="V345" s="37" t="s">
        <v>169</v>
      </c>
      <c r="W345" s="37" t="s">
        <v>170</v>
      </c>
      <c r="X345" s="37" t="s">
        <v>171</v>
      </c>
      <c r="Y345" s="37" t="s">
        <v>172</v>
      </c>
      <c r="Z345" s="37" t="s">
        <v>173</v>
      </c>
      <c r="AA345" s="37" t="s">
        <v>174</v>
      </c>
    </row>
    <row r="346" spans="17:27" ht="17.25" hidden="1">
      <c r="Q346" s="296" t="s">
        <v>309</v>
      </c>
      <c r="R346" s="71">
        <f aca="true" t="shared" si="253" ref="R346:AA346">SUM(R16,R25,R40,R53,R69,R82,R103,R112,R126,R139,R158)</f>
        <v>0</v>
      </c>
      <c r="S346" s="71">
        <f t="shared" si="253"/>
        <v>0</v>
      </c>
      <c r="T346" s="71">
        <f t="shared" si="253"/>
        <v>0</v>
      </c>
      <c r="U346" s="71">
        <f t="shared" si="253"/>
        <v>0</v>
      </c>
      <c r="V346" s="71">
        <f t="shared" si="253"/>
        <v>0</v>
      </c>
      <c r="W346" s="71">
        <f t="shared" si="253"/>
        <v>0</v>
      </c>
      <c r="X346" s="71">
        <f t="shared" si="253"/>
        <v>0</v>
      </c>
      <c r="Y346" s="71">
        <f t="shared" si="253"/>
        <v>0</v>
      </c>
      <c r="Z346" s="71">
        <f t="shared" si="253"/>
        <v>0</v>
      </c>
      <c r="AA346" s="71">
        <f t="shared" si="253"/>
        <v>0</v>
      </c>
    </row>
    <row r="347" spans="17:27" ht="27" hidden="1">
      <c r="Q347" s="296" t="s">
        <v>308</v>
      </c>
      <c r="R347" s="71">
        <f aca="true" t="shared" si="254" ref="R347:AA347">SUM(R168,R179,R207)</f>
        <v>0</v>
      </c>
      <c r="S347" s="71">
        <f t="shared" si="254"/>
        <v>0</v>
      </c>
      <c r="T347" s="71">
        <f t="shared" si="254"/>
        <v>0</v>
      </c>
      <c r="U347" s="71">
        <f t="shared" si="254"/>
        <v>0</v>
      </c>
      <c r="V347" s="71">
        <f t="shared" si="254"/>
        <v>0</v>
      </c>
      <c r="W347" s="71">
        <f t="shared" si="254"/>
        <v>0</v>
      </c>
      <c r="X347" s="71">
        <f t="shared" si="254"/>
        <v>0</v>
      </c>
      <c r="Y347" s="71">
        <f t="shared" si="254"/>
        <v>0</v>
      </c>
      <c r="Z347" s="71">
        <f t="shared" si="254"/>
        <v>0</v>
      </c>
      <c r="AA347" s="71">
        <f t="shared" si="254"/>
        <v>0</v>
      </c>
    </row>
    <row r="348" spans="17:27" ht="27" hidden="1">
      <c r="Q348" s="296" t="s">
        <v>397</v>
      </c>
      <c r="R348" s="71">
        <f aca="true" t="shared" si="255" ref="R348:AA348">SUM(R220,R239,R264,R279,R292,R303,R314,R323,R332)</f>
        <v>0</v>
      </c>
      <c r="S348" s="71">
        <f t="shared" si="255"/>
        <v>0</v>
      </c>
      <c r="T348" s="71">
        <f t="shared" si="255"/>
        <v>0</v>
      </c>
      <c r="U348" s="71">
        <f t="shared" si="255"/>
        <v>0</v>
      </c>
      <c r="V348" s="71">
        <f t="shared" si="255"/>
        <v>0</v>
      </c>
      <c r="W348" s="71">
        <f t="shared" si="255"/>
        <v>0</v>
      </c>
      <c r="X348" s="71">
        <f t="shared" si="255"/>
        <v>0</v>
      </c>
      <c r="Y348" s="71">
        <f t="shared" si="255"/>
        <v>0</v>
      </c>
      <c r="Z348" s="71">
        <f t="shared" si="255"/>
        <v>0</v>
      </c>
      <c r="AA348" s="71">
        <f t="shared" si="255"/>
        <v>0</v>
      </c>
    </row>
    <row r="349" ht="18" hidden="1" thickBot="1">
      <c r="Q349" s="297"/>
    </row>
    <row r="350" spans="17:27" ht="27" hidden="1">
      <c r="Q350" s="309" t="s">
        <v>127</v>
      </c>
      <c r="R350" s="310" t="s">
        <v>165</v>
      </c>
      <c r="S350" s="310" t="s">
        <v>166</v>
      </c>
      <c r="T350" s="310" t="s">
        <v>167</v>
      </c>
      <c r="U350" s="310" t="s">
        <v>168</v>
      </c>
      <c r="V350" s="310" t="s">
        <v>169</v>
      </c>
      <c r="W350" s="310" t="s">
        <v>170</v>
      </c>
      <c r="X350" s="310" t="s">
        <v>171</v>
      </c>
      <c r="Y350" s="310" t="s">
        <v>172</v>
      </c>
      <c r="Z350" s="310" t="s">
        <v>173</v>
      </c>
      <c r="AA350" s="311" t="s">
        <v>174</v>
      </c>
    </row>
    <row r="351" spans="17:27" ht="17.25" hidden="1">
      <c r="Q351" s="312" t="s">
        <v>309</v>
      </c>
      <c r="R351" s="71">
        <f aca="true" t="shared" si="256" ref="R351:AA351">SUM(R5,R20,R29,R44,R57,R73,R86,R107,R116,R130,R143)</f>
        <v>0</v>
      </c>
      <c r="S351" s="71">
        <f t="shared" si="256"/>
        <v>0</v>
      </c>
      <c r="T351" s="71">
        <f t="shared" si="256"/>
        <v>0</v>
      </c>
      <c r="U351" s="71">
        <f t="shared" si="256"/>
        <v>0</v>
      </c>
      <c r="V351" s="71">
        <f t="shared" si="256"/>
        <v>0</v>
      </c>
      <c r="W351" s="71">
        <f t="shared" si="256"/>
        <v>0</v>
      </c>
      <c r="X351" s="71">
        <f t="shared" si="256"/>
        <v>0</v>
      </c>
      <c r="Y351" s="71">
        <f t="shared" si="256"/>
        <v>0</v>
      </c>
      <c r="Z351" s="71">
        <f t="shared" si="256"/>
        <v>0</v>
      </c>
      <c r="AA351" s="313">
        <f t="shared" si="256"/>
        <v>0</v>
      </c>
    </row>
    <row r="352" spans="17:27" ht="17.25" hidden="1">
      <c r="Q352" s="314" t="s">
        <v>398</v>
      </c>
      <c r="R352" s="70">
        <f aca="true" t="shared" si="257" ref="R352:AA352">SUM(R6,R21,R30,R45,R58,R74,R87,R108,R117,R131,R144)</f>
        <v>0</v>
      </c>
      <c r="S352" s="70">
        <f t="shared" si="257"/>
        <v>0</v>
      </c>
      <c r="T352" s="70">
        <f t="shared" si="257"/>
        <v>0</v>
      </c>
      <c r="U352" s="70">
        <f t="shared" si="257"/>
        <v>0</v>
      </c>
      <c r="V352" s="70">
        <f t="shared" si="257"/>
        <v>0</v>
      </c>
      <c r="W352" s="70">
        <f t="shared" si="257"/>
        <v>0</v>
      </c>
      <c r="X352" s="70">
        <f t="shared" si="257"/>
        <v>0</v>
      </c>
      <c r="Y352" s="70">
        <f t="shared" si="257"/>
        <v>0</v>
      </c>
      <c r="Z352" s="70">
        <f t="shared" si="257"/>
        <v>0</v>
      </c>
      <c r="AA352" s="315">
        <f t="shared" si="257"/>
        <v>0</v>
      </c>
    </row>
    <row r="353" spans="17:27" ht="27" hidden="1">
      <c r="Q353" s="312" t="s">
        <v>308</v>
      </c>
      <c r="R353" s="71">
        <f>SUM(R163,R172,R182)</f>
        <v>0</v>
      </c>
      <c r="S353" s="71">
        <f aca="true" t="shared" si="258" ref="S353:AA353">SUM(S163,S172,S182)</f>
        <v>0</v>
      </c>
      <c r="T353" s="71">
        <f t="shared" si="258"/>
        <v>0</v>
      </c>
      <c r="U353" s="71">
        <f t="shared" si="258"/>
        <v>0</v>
      </c>
      <c r="V353" s="71">
        <f t="shared" si="258"/>
        <v>0</v>
      </c>
      <c r="W353" s="71">
        <f t="shared" si="258"/>
        <v>0</v>
      </c>
      <c r="X353" s="71">
        <f t="shared" si="258"/>
        <v>0</v>
      </c>
      <c r="Y353" s="71">
        <f t="shared" si="258"/>
        <v>0</v>
      </c>
      <c r="Z353" s="71">
        <f t="shared" si="258"/>
        <v>0</v>
      </c>
      <c r="AA353" s="313">
        <f t="shared" si="258"/>
        <v>0</v>
      </c>
    </row>
    <row r="354" spans="17:27" ht="17.25" hidden="1">
      <c r="Q354" s="314" t="s">
        <v>398</v>
      </c>
      <c r="R354" s="70">
        <f>SUM(R164,R173,R183)</f>
        <v>0</v>
      </c>
      <c r="S354" s="70">
        <f aca="true" t="shared" si="259" ref="S354:AA354">SUM(S164,S173,S183)</f>
        <v>0</v>
      </c>
      <c r="T354" s="70">
        <f t="shared" si="259"/>
        <v>0</v>
      </c>
      <c r="U354" s="70">
        <f t="shared" si="259"/>
        <v>0</v>
      </c>
      <c r="V354" s="70">
        <f t="shared" si="259"/>
        <v>0</v>
      </c>
      <c r="W354" s="70">
        <f t="shared" si="259"/>
        <v>0</v>
      </c>
      <c r="X354" s="70">
        <f t="shared" si="259"/>
        <v>0</v>
      </c>
      <c r="Y354" s="70">
        <f t="shared" si="259"/>
        <v>0</v>
      </c>
      <c r="Z354" s="70">
        <f t="shared" si="259"/>
        <v>0</v>
      </c>
      <c r="AA354" s="315">
        <f t="shared" si="259"/>
        <v>0</v>
      </c>
    </row>
    <row r="355" spans="17:27" ht="27" hidden="1">
      <c r="Q355" s="312" t="s">
        <v>397</v>
      </c>
      <c r="R355" s="71">
        <f aca="true" t="shared" si="260" ref="R355:AA355">SUM(R213,R224,R243,R268,R283,R296,R307,R318,R327)</f>
        <v>0</v>
      </c>
      <c r="S355" s="71">
        <f t="shared" si="260"/>
        <v>0</v>
      </c>
      <c r="T355" s="71">
        <f t="shared" si="260"/>
        <v>0</v>
      </c>
      <c r="U355" s="71">
        <f t="shared" si="260"/>
        <v>0</v>
      </c>
      <c r="V355" s="71">
        <f t="shared" si="260"/>
        <v>0</v>
      </c>
      <c r="W355" s="71">
        <f t="shared" si="260"/>
        <v>0</v>
      </c>
      <c r="X355" s="71">
        <f t="shared" si="260"/>
        <v>0</v>
      </c>
      <c r="Y355" s="71">
        <f t="shared" si="260"/>
        <v>0</v>
      </c>
      <c r="Z355" s="71">
        <f t="shared" si="260"/>
        <v>0</v>
      </c>
      <c r="AA355" s="313">
        <f t="shared" si="260"/>
        <v>0</v>
      </c>
    </row>
    <row r="356" spans="17:27" ht="18" hidden="1" thickBot="1">
      <c r="Q356" s="316" t="s">
        <v>398</v>
      </c>
      <c r="R356" s="317">
        <f aca="true" t="shared" si="261" ref="R356:AA356">SUM(R214,R225,R244,R269,R284,R297,R308,R319,R328)</f>
        <v>0</v>
      </c>
      <c r="S356" s="317">
        <f t="shared" si="261"/>
        <v>0</v>
      </c>
      <c r="T356" s="317">
        <f t="shared" si="261"/>
        <v>0</v>
      </c>
      <c r="U356" s="317">
        <f t="shared" si="261"/>
        <v>0</v>
      </c>
      <c r="V356" s="317">
        <f t="shared" si="261"/>
        <v>0</v>
      </c>
      <c r="W356" s="317">
        <f t="shared" si="261"/>
        <v>0</v>
      </c>
      <c r="X356" s="317">
        <f t="shared" si="261"/>
        <v>0</v>
      </c>
      <c r="Y356" s="317">
        <f t="shared" si="261"/>
        <v>0</v>
      </c>
      <c r="Z356" s="317">
        <f t="shared" si="261"/>
        <v>0</v>
      </c>
      <c r="AA356" s="318">
        <f t="shared" si="261"/>
        <v>0</v>
      </c>
    </row>
    <row r="357" ht="17.25" hidden="1">
      <c r="Q357" s="297"/>
    </row>
    <row r="358" ht="17.25">
      <c r="Q358" s="297"/>
    </row>
    <row r="359" spans="17:27" ht="31.5">
      <c r="Q359" s="302" t="s">
        <v>123</v>
      </c>
      <c r="R359" s="323" t="s">
        <v>230</v>
      </c>
      <c r="S359" s="324" t="s">
        <v>421</v>
      </c>
      <c r="T359" s="324" t="s">
        <v>399</v>
      </c>
      <c r="U359" s="324" t="s">
        <v>231</v>
      </c>
      <c r="V359" s="324" t="s">
        <v>274</v>
      </c>
      <c r="W359" s="324" t="s">
        <v>420</v>
      </c>
      <c r="X359" s="324" t="s">
        <v>275</v>
      </c>
      <c r="Y359" s="324" t="s">
        <v>203</v>
      </c>
      <c r="Z359" s="324" t="s">
        <v>204</v>
      </c>
      <c r="AA359" s="324" t="s">
        <v>205</v>
      </c>
    </row>
    <row r="360" spans="17:27" ht="17.25">
      <c r="Q360" s="299" t="s">
        <v>309</v>
      </c>
      <c r="R360" s="300">
        <f>IF(R366=0,0,IF(R365&lt;R366,1,IF(R368=0,2,IF(R367&lt;R368*0.5,2,3))))</f>
        <v>0</v>
      </c>
      <c r="S360" s="300">
        <f aca="true" t="shared" si="262" ref="S360:AA360">IF(S366=0,0,IF(S365&lt;S366,1,IF(S368=0,2,IF(S367&lt;S368*0.5,2,3))))</f>
        <v>0</v>
      </c>
      <c r="T360" s="300">
        <f t="shared" si="262"/>
        <v>0</v>
      </c>
      <c r="U360" s="300">
        <f t="shared" si="262"/>
        <v>0</v>
      </c>
      <c r="V360" s="300">
        <f t="shared" si="262"/>
        <v>0</v>
      </c>
      <c r="W360" s="300">
        <f t="shared" si="262"/>
        <v>0</v>
      </c>
      <c r="X360" s="300">
        <f t="shared" si="262"/>
        <v>0</v>
      </c>
      <c r="Y360" s="300">
        <f t="shared" si="262"/>
        <v>0</v>
      </c>
      <c r="Z360" s="300">
        <f t="shared" si="262"/>
        <v>0</v>
      </c>
      <c r="AA360" s="300">
        <f t="shared" si="262"/>
        <v>0</v>
      </c>
    </row>
    <row r="361" spans="17:27" ht="27">
      <c r="Q361" s="299" t="s">
        <v>308</v>
      </c>
      <c r="R361" s="300">
        <f>IF(R370=0,0,IF(R369&lt;R370,1,IF(R372=0,2,IF(R371&lt;R372*0.5,2,3))))</f>
        <v>0</v>
      </c>
      <c r="S361" s="300">
        <f aca="true" t="shared" si="263" ref="S361:AA361">IF(S370=0,0,IF(S369&lt;S370,1,IF(S372=0,2,IF(S371&lt;S372*0.5,2,3))))</f>
        <v>0</v>
      </c>
      <c r="T361" s="300">
        <f t="shared" si="263"/>
        <v>0</v>
      </c>
      <c r="U361" s="300">
        <f t="shared" si="263"/>
        <v>0</v>
      </c>
      <c r="V361" s="300">
        <f t="shared" si="263"/>
        <v>0</v>
      </c>
      <c r="W361" s="300">
        <f t="shared" si="263"/>
        <v>0</v>
      </c>
      <c r="X361" s="300">
        <f t="shared" si="263"/>
        <v>0</v>
      </c>
      <c r="Y361" s="300">
        <f t="shared" si="263"/>
        <v>0</v>
      </c>
      <c r="Z361" s="300">
        <f t="shared" si="263"/>
        <v>0</v>
      </c>
      <c r="AA361" s="300">
        <f t="shared" si="263"/>
        <v>0</v>
      </c>
    </row>
    <row r="362" spans="17:27" ht="27">
      <c r="Q362" s="299" t="s">
        <v>397</v>
      </c>
      <c r="R362" s="300">
        <f>IF(R374=0,0,IF(R373&lt;R374,1,IF(R376=0,2,IF(R375&lt;R376*0.5,2,3))))</f>
        <v>0</v>
      </c>
      <c r="S362" s="300">
        <f aca="true" t="shared" si="264" ref="S362:AA362">IF(S374=0,0,IF(S373&lt;S374,1,IF(S376=0,2,IF(S375&lt;S376*0.5,2,3))))</f>
        <v>0</v>
      </c>
      <c r="T362" s="300">
        <f t="shared" si="264"/>
        <v>0</v>
      </c>
      <c r="U362" s="300">
        <f t="shared" si="264"/>
        <v>0</v>
      </c>
      <c r="V362" s="300">
        <f t="shared" si="264"/>
        <v>0</v>
      </c>
      <c r="W362" s="300">
        <f t="shared" si="264"/>
        <v>0</v>
      </c>
      <c r="X362" s="300">
        <f t="shared" si="264"/>
        <v>0</v>
      </c>
      <c r="Y362" s="300">
        <f t="shared" si="264"/>
        <v>0</v>
      </c>
      <c r="Z362" s="300">
        <f t="shared" si="264"/>
        <v>0</v>
      </c>
      <c r="AA362" s="300">
        <f t="shared" si="264"/>
        <v>0</v>
      </c>
    </row>
    <row r="363" ht="17.25">
      <c r="Q363" s="297"/>
    </row>
    <row r="364" spans="17:27" ht="17.25">
      <c r="Q364" s="301" t="s">
        <v>124</v>
      </c>
      <c r="R364" s="37" t="s">
        <v>165</v>
      </c>
      <c r="S364" s="37" t="s">
        <v>166</v>
      </c>
      <c r="T364" s="37" t="s">
        <v>167</v>
      </c>
      <c r="U364" s="37" t="s">
        <v>168</v>
      </c>
      <c r="V364" s="37" t="s">
        <v>169</v>
      </c>
      <c r="W364" s="37" t="s">
        <v>170</v>
      </c>
      <c r="X364" s="37" t="s">
        <v>171</v>
      </c>
      <c r="Y364" s="37" t="s">
        <v>172</v>
      </c>
      <c r="Z364" s="37" t="s">
        <v>173</v>
      </c>
      <c r="AA364" s="37" t="s">
        <v>174</v>
      </c>
    </row>
    <row r="365" spans="17:27" ht="18" thickBot="1">
      <c r="Q365" s="449" t="s">
        <v>309</v>
      </c>
      <c r="R365" s="327">
        <f>R338</f>
        <v>0</v>
      </c>
      <c r="S365" s="327">
        <f aca="true" t="shared" si="265" ref="S365:AA365">S338</f>
        <v>0</v>
      </c>
      <c r="T365" s="327">
        <f t="shared" si="265"/>
        <v>0</v>
      </c>
      <c r="U365" s="327">
        <f t="shared" si="265"/>
        <v>0</v>
      </c>
      <c r="V365" s="327">
        <f t="shared" si="265"/>
        <v>0</v>
      </c>
      <c r="W365" s="327">
        <f t="shared" si="265"/>
        <v>0</v>
      </c>
      <c r="X365" s="327">
        <f t="shared" si="265"/>
        <v>0</v>
      </c>
      <c r="Y365" s="327">
        <f t="shared" si="265"/>
        <v>0</v>
      </c>
      <c r="Z365" s="327">
        <f t="shared" si="265"/>
        <v>0</v>
      </c>
      <c r="AA365" s="327">
        <f t="shared" si="265"/>
        <v>0</v>
      </c>
    </row>
    <row r="366" spans="17:27" ht="17.25">
      <c r="Q366" s="449"/>
      <c r="R366" s="325">
        <f>R351</f>
        <v>0</v>
      </c>
      <c r="S366" s="325">
        <f aca="true" t="shared" si="266" ref="S366:AA366">S351</f>
        <v>0</v>
      </c>
      <c r="T366" s="325">
        <f t="shared" si="266"/>
        <v>0</v>
      </c>
      <c r="U366" s="325">
        <f t="shared" si="266"/>
        <v>0</v>
      </c>
      <c r="V366" s="325">
        <f t="shared" si="266"/>
        <v>0</v>
      </c>
      <c r="W366" s="325">
        <f t="shared" si="266"/>
        <v>0</v>
      </c>
      <c r="X366" s="325">
        <f t="shared" si="266"/>
        <v>0</v>
      </c>
      <c r="Y366" s="325">
        <f t="shared" si="266"/>
        <v>0</v>
      </c>
      <c r="Z366" s="325">
        <f t="shared" si="266"/>
        <v>0</v>
      </c>
      <c r="AA366" s="325">
        <f t="shared" si="266"/>
        <v>0</v>
      </c>
    </row>
    <row r="367" spans="17:27" ht="18" thickBot="1">
      <c r="Q367" s="448" t="s">
        <v>432</v>
      </c>
      <c r="R367" s="327">
        <f>R342</f>
        <v>0</v>
      </c>
      <c r="S367" s="327">
        <f aca="true" t="shared" si="267" ref="S367:AA367">S342</f>
        <v>0</v>
      </c>
      <c r="T367" s="327">
        <f t="shared" si="267"/>
        <v>0</v>
      </c>
      <c r="U367" s="327">
        <f t="shared" si="267"/>
        <v>0</v>
      </c>
      <c r="V367" s="327">
        <f t="shared" si="267"/>
        <v>0</v>
      </c>
      <c r="W367" s="327">
        <f t="shared" si="267"/>
        <v>0</v>
      </c>
      <c r="X367" s="327">
        <f t="shared" si="267"/>
        <v>0</v>
      </c>
      <c r="Y367" s="327">
        <f t="shared" si="267"/>
        <v>0</v>
      </c>
      <c r="Z367" s="327">
        <f t="shared" si="267"/>
        <v>0</v>
      </c>
      <c r="AA367" s="327">
        <f t="shared" si="267"/>
        <v>0</v>
      </c>
    </row>
    <row r="368" spans="17:27" ht="17.25">
      <c r="Q368" s="448"/>
      <c r="R368" s="326">
        <f>R352</f>
        <v>0</v>
      </c>
      <c r="S368" s="326">
        <f aca="true" t="shared" si="268" ref="S368:AA368">S352</f>
        <v>0</v>
      </c>
      <c r="T368" s="326">
        <f t="shared" si="268"/>
        <v>0</v>
      </c>
      <c r="U368" s="326">
        <f t="shared" si="268"/>
        <v>0</v>
      </c>
      <c r="V368" s="326">
        <f t="shared" si="268"/>
        <v>0</v>
      </c>
      <c r="W368" s="326">
        <f t="shared" si="268"/>
        <v>0</v>
      </c>
      <c r="X368" s="326">
        <f t="shared" si="268"/>
        <v>0</v>
      </c>
      <c r="Y368" s="326">
        <f t="shared" si="268"/>
        <v>0</v>
      </c>
      <c r="Z368" s="326">
        <f t="shared" si="268"/>
        <v>0</v>
      </c>
      <c r="AA368" s="326">
        <f t="shared" si="268"/>
        <v>0</v>
      </c>
    </row>
    <row r="369" spans="17:27" ht="18" thickBot="1">
      <c r="Q369" s="449" t="s">
        <v>308</v>
      </c>
      <c r="R369" s="327">
        <f>R339</f>
        <v>0</v>
      </c>
      <c r="S369" s="327">
        <f aca="true" t="shared" si="269" ref="S369:AA369">S339</f>
        <v>0</v>
      </c>
      <c r="T369" s="327">
        <f t="shared" si="269"/>
        <v>0</v>
      </c>
      <c r="U369" s="327">
        <f t="shared" si="269"/>
        <v>0</v>
      </c>
      <c r="V369" s="327">
        <f t="shared" si="269"/>
        <v>0</v>
      </c>
      <c r="W369" s="327">
        <f t="shared" si="269"/>
        <v>0</v>
      </c>
      <c r="X369" s="327">
        <f t="shared" si="269"/>
        <v>0</v>
      </c>
      <c r="Y369" s="327">
        <f t="shared" si="269"/>
        <v>0</v>
      </c>
      <c r="Z369" s="327">
        <f t="shared" si="269"/>
        <v>0</v>
      </c>
      <c r="AA369" s="327">
        <f t="shared" si="269"/>
        <v>0</v>
      </c>
    </row>
    <row r="370" spans="17:27" ht="17.25">
      <c r="Q370" s="449"/>
      <c r="R370" s="325">
        <f>R353</f>
        <v>0</v>
      </c>
      <c r="S370" s="325">
        <f aca="true" t="shared" si="270" ref="S370:AA370">S353</f>
        <v>0</v>
      </c>
      <c r="T370" s="325">
        <f t="shared" si="270"/>
        <v>0</v>
      </c>
      <c r="U370" s="325">
        <f t="shared" si="270"/>
        <v>0</v>
      </c>
      <c r="V370" s="325">
        <f t="shared" si="270"/>
        <v>0</v>
      </c>
      <c r="W370" s="325">
        <f t="shared" si="270"/>
        <v>0</v>
      </c>
      <c r="X370" s="325">
        <f t="shared" si="270"/>
        <v>0</v>
      </c>
      <c r="Y370" s="325">
        <f t="shared" si="270"/>
        <v>0</v>
      </c>
      <c r="Z370" s="325">
        <f t="shared" si="270"/>
        <v>0</v>
      </c>
      <c r="AA370" s="325">
        <f t="shared" si="270"/>
        <v>0</v>
      </c>
    </row>
    <row r="371" spans="17:27" ht="18" thickBot="1">
      <c r="Q371" s="448" t="s">
        <v>433</v>
      </c>
      <c r="R371" s="327">
        <f>R343</f>
        <v>0</v>
      </c>
      <c r="S371" s="327">
        <f aca="true" t="shared" si="271" ref="S371:AA371">S343</f>
        <v>0</v>
      </c>
      <c r="T371" s="327">
        <f t="shared" si="271"/>
        <v>0</v>
      </c>
      <c r="U371" s="327">
        <f t="shared" si="271"/>
        <v>0</v>
      </c>
      <c r="V371" s="327">
        <f t="shared" si="271"/>
        <v>0</v>
      </c>
      <c r="W371" s="327">
        <f t="shared" si="271"/>
        <v>0</v>
      </c>
      <c r="X371" s="327">
        <f t="shared" si="271"/>
        <v>0</v>
      </c>
      <c r="Y371" s="327">
        <f t="shared" si="271"/>
        <v>0</v>
      </c>
      <c r="Z371" s="327">
        <f t="shared" si="271"/>
        <v>0</v>
      </c>
      <c r="AA371" s="327">
        <f t="shared" si="271"/>
        <v>0</v>
      </c>
    </row>
    <row r="372" spans="17:27" ht="17.25">
      <c r="Q372" s="448"/>
      <c r="R372" s="326">
        <f>R354</f>
        <v>0</v>
      </c>
      <c r="S372" s="326">
        <f aca="true" t="shared" si="272" ref="S372:AA372">S354</f>
        <v>0</v>
      </c>
      <c r="T372" s="326">
        <f t="shared" si="272"/>
        <v>0</v>
      </c>
      <c r="U372" s="326">
        <f t="shared" si="272"/>
        <v>0</v>
      </c>
      <c r="V372" s="326">
        <f t="shared" si="272"/>
        <v>0</v>
      </c>
      <c r="W372" s="326">
        <f t="shared" si="272"/>
        <v>0</v>
      </c>
      <c r="X372" s="326">
        <f t="shared" si="272"/>
        <v>0</v>
      </c>
      <c r="Y372" s="326">
        <f t="shared" si="272"/>
        <v>0</v>
      </c>
      <c r="Z372" s="326">
        <f t="shared" si="272"/>
        <v>0</v>
      </c>
      <c r="AA372" s="326">
        <f t="shared" si="272"/>
        <v>0</v>
      </c>
    </row>
    <row r="373" spans="17:27" ht="18" thickBot="1">
      <c r="Q373" s="449" t="s">
        <v>397</v>
      </c>
      <c r="R373" s="327">
        <f>R340</f>
        <v>0</v>
      </c>
      <c r="S373" s="327">
        <f aca="true" t="shared" si="273" ref="S373:AA373">S340</f>
        <v>0</v>
      </c>
      <c r="T373" s="327">
        <f t="shared" si="273"/>
        <v>0</v>
      </c>
      <c r="U373" s="327">
        <f t="shared" si="273"/>
        <v>0</v>
      </c>
      <c r="V373" s="327">
        <f t="shared" si="273"/>
        <v>0</v>
      </c>
      <c r="W373" s="327">
        <f t="shared" si="273"/>
        <v>0</v>
      </c>
      <c r="X373" s="327">
        <f t="shared" si="273"/>
        <v>0</v>
      </c>
      <c r="Y373" s="327">
        <f t="shared" si="273"/>
        <v>0</v>
      </c>
      <c r="Z373" s="327">
        <f t="shared" si="273"/>
        <v>0</v>
      </c>
      <c r="AA373" s="327">
        <f t="shared" si="273"/>
        <v>0</v>
      </c>
    </row>
    <row r="374" spans="17:27" ht="17.25">
      <c r="Q374" s="449"/>
      <c r="R374" s="325">
        <f>R355</f>
        <v>0</v>
      </c>
      <c r="S374" s="325">
        <f aca="true" t="shared" si="274" ref="S374:AA374">S355</f>
        <v>0</v>
      </c>
      <c r="T374" s="325">
        <f t="shared" si="274"/>
        <v>0</v>
      </c>
      <c r="U374" s="325">
        <f t="shared" si="274"/>
        <v>0</v>
      </c>
      <c r="V374" s="325">
        <f t="shared" si="274"/>
        <v>0</v>
      </c>
      <c r="W374" s="325">
        <f t="shared" si="274"/>
        <v>0</v>
      </c>
      <c r="X374" s="325">
        <f t="shared" si="274"/>
        <v>0</v>
      </c>
      <c r="Y374" s="325">
        <f t="shared" si="274"/>
        <v>0</v>
      </c>
      <c r="Z374" s="325">
        <f t="shared" si="274"/>
        <v>0</v>
      </c>
      <c r="AA374" s="325">
        <f t="shared" si="274"/>
        <v>0</v>
      </c>
    </row>
    <row r="375" spans="17:27" ht="18" thickBot="1">
      <c r="Q375" s="448" t="s">
        <v>434</v>
      </c>
      <c r="R375" s="327">
        <f>R344</f>
        <v>0</v>
      </c>
      <c r="S375" s="327">
        <f aca="true" t="shared" si="275" ref="S375:AA375">S344</f>
        <v>0</v>
      </c>
      <c r="T375" s="327">
        <f t="shared" si="275"/>
        <v>0</v>
      </c>
      <c r="U375" s="327">
        <f t="shared" si="275"/>
        <v>0</v>
      </c>
      <c r="V375" s="327">
        <f t="shared" si="275"/>
        <v>0</v>
      </c>
      <c r="W375" s="327">
        <f t="shared" si="275"/>
        <v>0</v>
      </c>
      <c r="X375" s="327">
        <f t="shared" si="275"/>
        <v>0</v>
      </c>
      <c r="Y375" s="327">
        <f t="shared" si="275"/>
        <v>0</v>
      </c>
      <c r="Z375" s="327">
        <f t="shared" si="275"/>
        <v>0</v>
      </c>
      <c r="AA375" s="327">
        <f t="shared" si="275"/>
        <v>0</v>
      </c>
    </row>
    <row r="376" spans="17:27" ht="17.25">
      <c r="Q376" s="448"/>
      <c r="R376" s="326">
        <f>R356</f>
        <v>0</v>
      </c>
      <c r="S376" s="326">
        <f aca="true" t="shared" si="276" ref="S376:AA376">S356</f>
        <v>0</v>
      </c>
      <c r="T376" s="326">
        <f t="shared" si="276"/>
        <v>0</v>
      </c>
      <c r="U376" s="326">
        <f t="shared" si="276"/>
        <v>0</v>
      </c>
      <c r="V376" s="326">
        <f t="shared" si="276"/>
        <v>0</v>
      </c>
      <c r="W376" s="326">
        <f t="shared" si="276"/>
        <v>0</v>
      </c>
      <c r="X376" s="326">
        <f t="shared" si="276"/>
        <v>0</v>
      </c>
      <c r="Y376" s="326">
        <f t="shared" si="276"/>
        <v>0</v>
      </c>
      <c r="Z376" s="326">
        <f t="shared" si="276"/>
        <v>0</v>
      </c>
      <c r="AA376" s="326">
        <f t="shared" si="276"/>
        <v>0</v>
      </c>
    </row>
  </sheetData>
  <sheetProtection sheet="1"/>
  <mergeCells count="361">
    <mergeCell ref="B172:B173"/>
    <mergeCell ref="C172:C173"/>
    <mergeCell ref="F1:O1"/>
    <mergeCell ref="D172:D173"/>
    <mergeCell ref="C143:C144"/>
    <mergeCell ref="D143:D144"/>
    <mergeCell ref="C163:C164"/>
    <mergeCell ref="D163:D164"/>
    <mergeCell ref="E116:E117"/>
    <mergeCell ref="E172:E173"/>
    <mergeCell ref="E163:E164"/>
    <mergeCell ref="G163:G164"/>
    <mergeCell ref="D213:D214"/>
    <mergeCell ref="B276:B277"/>
    <mergeCell ref="B273:B274"/>
    <mergeCell ref="C273:C274"/>
    <mergeCell ref="C276:C277"/>
    <mergeCell ref="D224:D225"/>
    <mergeCell ref="C246:C250"/>
    <mergeCell ref="B246:B250"/>
    <mergeCell ref="B229:B230"/>
    <mergeCell ref="C224:C225"/>
    <mergeCell ref="O327:O328"/>
    <mergeCell ref="H327:H328"/>
    <mergeCell ref="E296:E297"/>
    <mergeCell ref="O318:O319"/>
    <mergeCell ref="E318:E319"/>
    <mergeCell ref="K318:K319"/>
    <mergeCell ref="D327:D328"/>
    <mergeCell ref="B296:B297"/>
    <mergeCell ref="G327:G328"/>
    <mergeCell ref="G318:G319"/>
    <mergeCell ref="D307:D308"/>
    <mergeCell ref="D318:D319"/>
    <mergeCell ref="F327:F328"/>
    <mergeCell ref="F318:F319"/>
    <mergeCell ref="E307:E308"/>
    <mergeCell ref="E327:E328"/>
    <mergeCell ref="F307:F308"/>
    <mergeCell ref="B327:B328"/>
    <mergeCell ref="B300:B301"/>
    <mergeCell ref="B318:B319"/>
    <mergeCell ref="C327:C328"/>
    <mergeCell ref="C300:C301"/>
    <mergeCell ref="M327:M328"/>
    <mergeCell ref="M318:M319"/>
    <mergeCell ref="L318:L319"/>
    <mergeCell ref="I327:I328"/>
    <mergeCell ref="L327:L328"/>
    <mergeCell ref="C283:C284"/>
    <mergeCell ref="B307:B308"/>
    <mergeCell ref="C307:C308"/>
    <mergeCell ref="C318:C319"/>
    <mergeCell ref="B283:B284"/>
    <mergeCell ref="C296:C297"/>
    <mergeCell ref="N327:N328"/>
    <mergeCell ref="H307:H308"/>
    <mergeCell ref="I307:I308"/>
    <mergeCell ref="N307:N308"/>
    <mergeCell ref="N318:N319"/>
    <mergeCell ref="H318:H319"/>
    <mergeCell ref="I318:I319"/>
    <mergeCell ref="J318:J319"/>
    <mergeCell ref="K327:K328"/>
    <mergeCell ref="J327:J328"/>
    <mergeCell ref="G307:G308"/>
    <mergeCell ref="I296:I297"/>
    <mergeCell ref="H283:H284"/>
    <mergeCell ref="I283:I284"/>
    <mergeCell ref="G283:G284"/>
    <mergeCell ref="H296:H297"/>
    <mergeCell ref="G296:G297"/>
    <mergeCell ref="K224:K225"/>
    <mergeCell ref="J224:J225"/>
    <mergeCell ref="E224:E225"/>
    <mergeCell ref="K268:K269"/>
    <mergeCell ref="F268:F269"/>
    <mergeCell ref="D268:D269"/>
    <mergeCell ref="G268:G269"/>
    <mergeCell ref="I268:I269"/>
    <mergeCell ref="H243:H244"/>
    <mergeCell ref="H268:H269"/>
    <mergeCell ref="G243:G244"/>
    <mergeCell ref="F243:F244"/>
    <mergeCell ref="F296:F297"/>
    <mergeCell ref="E268:E269"/>
    <mergeCell ref="F283:F284"/>
    <mergeCell ref="E213:E214"/>
    <mergeCell ref="D243:D244"/>
    <mergeCell ref="E243:E244"/>
    <mergeCell ref="G172:G173"/>
    <mergeCell ref="D296:D297"/>
    <mergeCell ref="D283:D284"/>
    <mergeCell ref="E283:E284"/>
    <mergeCell ref="F163:F164"/>
    <mergeCell ref="I224:I225"/>
    <mergeCell ref="H163:H164"/>
    <mergeCell ref="I163:I164"/>
    <mergeCell ref="G213:G214"/>
    <mergeCell ref="H213:H214"/>
    <mergeCell ref="J213:J214"/>
    <mergeCell ref="F213:F214"/>
    <mergeCell ref="F172:F173"/>
    <mergeCell ref="G224:G225"/>
    <mergeCell ref="F224:F225"/>
    <mergeCell ref="H172:H173"/>
    <mergeCell ref="J172:J173"/>
    <mergeCell ref="I172:I173"/>
    <mergeCell ref="I213:I214"/>
    <mergeCell ref="H224:H225"/>
    <mergeCell ref="K107:K108"/>
    <mergeCell ref="G107:G108"/>
    <mergeCell ref="H107:H108"/>
    <mergeCell ref="I107:I108"/>
    <mergeCell ref="H86:H87"/>
    <mergeCell ref="G143:G144"/>
    <mergeCell ref="H143:H144"/>
    <mergeCell ref="J107:J108"/>
    <mergeCell ref="A2:E2"/>
    <mergeCell ref="B107:B108"/>
    <mergeCell ref="C107:C108"/>
    <mergeCell ref="C76:C77"/>
    <mergeCell ref="C20:C21"/>
    <mergeCell ref="B32:B33"/>
    <mergeCell ref="C44:C45"/>
    <mergeCell ref="D44:D45"/>
    <mergeCell ref="E107:E108"/>
    <mergeCell ref="E73:E74"/>
    <mergeCell ref="B329:B330"/>
    <mergeCell ref="C329:C330"/>
    <mergeCell ref="C175:C177"/>
    <mergeCell ref="B175:B177"/>
    <mergeCell ref="C286:C288"/>
    <mergeCell ref="B286:B288"/>
    <mergeCell ref="B213:B214"/>
    <mergeCell ref="B231:B232"/>
    <mergeCell ref="B268:B269"/>
    <mergeCell ref="C268:C269"/>
    <mergeCell ref="B143:B144"/>
    <mergeCell ref="G44:G45"/>
    <mergeCell ref="F86:F87"/>
    <mergeCell ref="F44:F45"/>
    <mergeCell ref="G86:G87"/>
    <mergeCell ref="F116:F117"/>
    <mergeCell ref="F143:F144"/>
    <mergeCell ref="E143:E144"/>
    <mergeCell ref="D116:D117"/>
    <mergeCell ref="D107:D108"/>
    <mergeCell ref="C122:C123"/>
    <mergeCell ref="C116:C117"/>
    <mergeCell ref="D130:D131"/>
    <mergeCell ref="E130:E131"/>
    <mergeCell ref="C243:C244"/>
    <mergeCell ref="B243:B244"/>
    <mergeCell ref="B227:B228"/>
    <mergeCell ref="C231:C232"/>
    <mergeCell ref="B224:B225"/>
    <mergeCell ref="C227:C228"/>
    <mergeCell ref="B163:B164"/>
    <mergeCell ref="C229:C230"/>
    <mergeCell ref="C213:C214"/>
    <mergeCell ref="B76:B77"/>
    <mergeCell ref="C86:C87"/>
    <mergeCell ref="B119:B120"/>
    <mergeCell ref="B130:B131"/>
    <mergeCell ref="B116:B117"/>
    <mergeCell ref="B122:B123"/>
    <mergeCell ref="C119:C120"/>
    <mergeCell ref="C130:C131"/>
    <mergeCell ref="E86:E87"/>
    <mergeCell ref="B47:B48"/>
    <mergeCell ref="B37:B38"/>
    <mergeCell ref="B44:B45"/>
    <mergeCell ref="C47:C48"/>
    <mergeCell ref="C66:C67"/>
    <mergeCell ref="B57:B58"/>
    <mergeCell ref="D86:D87"/>
    <mergeCell ref="B61:B62"/>
    <mergeCell ref="E57:E58"/>
    <mergeCell ref="I29:I30"/>
    <mergeCell ref="F29:F30"/>
    <mergeCell ref="H44:H45"/>
    <mergeCell ref="B35:B36"/>
    <mergeCell ref="C37:C38"/>
    <mergeCell ref="B66:B67"/>
    <mergeCell ref="C57:C58"/>
    <mergeCell ref="C61:C62"/>
    <mergeCell ref="C35:C36"/>
    <mergeCell ref="K44:K45"/>
    <mergeCell ref="H73:H74"/>
    <mergeCell ref="I73:I74"/>
    <mergeCell ref="L20:L21"/>
    <mergeCell ref="L29:L30"/>
    <mergeCell ref="C32:C33"/>
    <mergeCell ref="C73:C74"/>
    <mergeCell ref="D57:D58"/>
    <mergeCell ref="E44:E45"/>
    <mergeCell ref="I20:I21"/>
    <mergeCell ref="G20:G21"/>
    <mergeCell ref="K29:K30"/>
    <mergeCell ref="E29:E30"/>
    <mergeCell ref="K73:K74"/>
    <mergeCell ref="F73:F74"/>
    <mergeCell ref="J29:J30"/>
    <mergeCell ref="J20:J21"/>
    <mergeCell ref="K20:K21"/>
    <mergeCell ref="G29:G30"/>
    <mergeCell ref="H29:H30"/>
    <mergeCell ref="D5:D6"/>
    <mergeCell ref="L44:L45"/>
    <mergeCell ref="J44:J45"/>
    <mergeCell ref="F57:F58"/>
    <mergeCell ref="K57:K58"/>
    <mergeCell ref="L57:L58"/>
    <mergeCell ref="G57:G58"/>
    <mergeCell ref="H57:H58"/>
    <mergeCell ref="I44:I45"/>
    <mergeCell ref="H20:H21"/>
    <mergeCell ref="E20:E21"/>
    <mergeCell ref="B5:B6"/>
    <mergeCell ref="B29:B30"/>
    <mergeCell ref="D20:D21"/>
    <mergeCell ref="B20:B21"/>
    <mergeCell ref="C11:C14"/>
    <mergeCell ref="B11:B14"/>
    <mergeCell ref="C29:C30"/>
    <mergeCell ref="D29:D30"/>
    <mergeCell ref="C5:C6"/>
    <mergeCell ref="H5:H6"/>
    <mergeCell ref="I5:I6"/>
    <mergeCell ref="K5:K6"/>
    <mergeCell ref="J5:J6"/>
    <mergeCell ref="G73:G74"/>
    <mergeCell ref="D73:D74"/>
    <mergeCell ref="F20:F21"/>
    <mergeCell ref="F5:F6"/>
    <mergeCell ref="E5:E6"/>
    <mergeCell ref="G5:G6"/>
    <mergeCell ref="L5:L6"/>
    <mergeCell ref="N44:N45"/>
    <mergeCell ref="M57:M58"/>
    <mergeCell ref="M29:M30"/>
    <mergeCell ref="N73:N74"/>
    <mergeCell ref="N57:N58"/>
    <mergeCell ref="M20:M21"/>
    <mergeCell ref="M5:M6"/>
    <mergeCell ref="N5:N6"/>
    <mergeCell ref="O5:O6"/>
    <mergeCell ref="O44:O45"/>
    <mergeCell ref="M44:M45"/>
    <mergeCell ref="O57:O58"/>
    <mergeCell ref="N20:N21"/>
    <mergeCell ref="O29:O30"/>
    <mergeCell ref="O20:O21"/>
    <mergeCell ref="N29:N30"/>
    <mergeCell ref="J73:J74"/>
    <mergeCell ref="J57:J58"/>
    <mergeCell ref="I57:I58"/>
    <mergeCell ref="J86:J87"/>
    <mergeCell ref="I86:I87"/>
    <mergeCell ref="O73:O74"/>
    <mergeCell ref="L73:L74"/>
    <mergeCell ref="M73:M74"/>
    <mergeCell ref="K86:K87"/>
    <mergeCell ref="G116:G117"/>
    <mergeCell ref="H116:H117"/>
    <mergeCell ref="N130:N131"/>
    <mergeCell ref="O86:O87"/>
    <mergeCell ref="O130:O131"/>
    <mergeCell ref="O107:O108"/>
    <mergeCell ref="N116:N117"/>
    <mergeCell ref="O116:O117"/>
    <mergeCell ref="N86:N87"/>
    <mergeCell ref="N107:N108"/>
    <mergeCell ref="K116:K117"/>
    <mergeCell ref="M130:M131"/>
    <mergeCell ref="I116:I117"/>
    <mergeCell ref="J143:J144"/>
    <mergeCell ref="I143:I144"/>
    <mergeCell ref="F107:F108"/>
    <mergeCell ref="H130:H131"/>
    <mergeCell ref="I130:I131"/>
    <mergeCell ref="J116:J117"/>
    <mergeCell ref="F130:F131"/>
    <mergeCell ref="M86:M87"/>
    <mergeCell ref="M107:M108"/>
    <mergeCell ref="L107:L108"/>
    <mergeCell ref="L86:L87"/>
    <mergeCell ref="M116:M117"/>
    <mergeCell ref="L116:L117"/>
    <mergeCell ref="O163:O164"/>
    <mergeCell ref="N163:N164"/>
    <mergeCell ref="L163:L164"/>
    <mergeCell ref="M163:M164"/>
    <mergeCell ref="G130:G131"/>
    <mergeCell ref="J130:J131"/>
    <mergeCell ref="J163:J164"/>
    <mergeCell ref="K163:K164"/>
    <mergeCell ref="L172:L173"/>
    <mergeCell ref="O143:O144"/>
    <mergeCell ref="L143:L144"/>
    <mergeCell ref="K172:K173"/>
    <mergeCell ref="K130:K131"/>
    <mergeCell ref="L130:L131"/>
    <mergeCell ref="K143:K144"/>
    <mergeCell ref="M143:M144"/>
    <mergeCell ref="N143:N144"/>
    <mergeCell ref="L224:L225"/>
    <mergeCell ref="O172:O173"/>
    <mergeCell ref="N172:N173"/>
    <mergeCell ref="N213:N214"/>
    <mergeCell ref="N224:N225"/>
    <mergeCell ref="L213:L214"/>
    <mergeCell ref="O213:O214"/>
    <mergeCell ref="O224:O225"/>
    <mergeCell ref="O268:O269"/>
    <mergeCell ref="M268:M269"/>
    <mergeCell ref="N268:N269"/>
    <mergeCell ref="N243:N244"/>
    <mergeCell ref="M213:M214"/>
    <mergeCell ref="M172:M173"/>
    <mergeCell ref="M243:M244"/>
    <mergeCell ref="M224:M225"/>
    <mergeCell ref="O243:O244"/>
    <mergeCell ref="N296:N297"/>
    <mergeCell ref="O296:O297"/>
    <mergeCell ref="J296:J297"/>
    <mergeCell ref="L296:L297"/>
    <mergeCell ref="M283:M284"/>
    <mergeCell ref="O283:O284"/>
    <mergeCell ref="N283:N284"/>
    <mergeCell ref="L243:L244"/>
    <mergeCell ref="L268:L269"/>
    <mergeCell ref="L283:L284"/>
    <mergeCell ref="K243:K244"/>
    <mergeCell ref="O307:O308"/>
    <mergeCell ref="J307:J308"/>
    <mergeCell ref="M296:M297"/>
    <mergeCell ref="K307:K308"/>
    <mergeCell ref="L307:L308"/>
    <mergeCell ref="M307:M308"/>
    <mergeCell ref="K213:K214"/>
    <mergeCell ref="I243:I244"/>
    <mergeCell ref="Q373:Q374"/>
    <mergeCell ref="Q367:Q368"/>
    <mergeCell ref="Q369:Q370"/>
    <mergeCell ref="Q371:Q372"/>
    <mergeCell ref="J283:J284"/>
    <mergeCell ref="J268:J269"/>
    <mergeCell ref="J243:J244"/>
    <mergeCell ref="K283:K284"/>
    <mergeCell ref="Q375:Q376"/>
    <mergeCell ref="R1:AA1"/>
    <mergeCell ref="B86:B87"/>
    <mergeCell ref="B64:B65"/>
    <mergeCell ref="C64:C65"/>
    <mergeCell ref="C133:C134"/>
    <mergeCell ref="B133:B134"/>
    <mergeCell ref="B73:B74"/>
    <mergeCell ref="K296:K297"/>
    <mergeCell ref="Q365:Q366"/>
  </mergeCells>
  <printOptions horizontalCentered="1"/>
  <pageMargins left="0.4724409448818898" right="0.3937007874015748" top="0.7874015748031497" bottom="0" header="0.5118110236220472" footer="0.11811023622047245"/>
  <pageSetup fitToHeight="100" horizontalDpi="300" verticalDpi="300" orientation="landscape" paperSize="8" scale="6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八千代エンジニヤリング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b54603</dc:creator>
  <cp:keywords/>
  <dc:description/>
  <cp:lastModifiedBy>t-takahashi</cp:lastModifiedBy>
  <cp:lastPrinted>2010-04-16T07:44:13Z</cp:lastPrinted>
  <dcterms:created xsi:type="dcterms:W3CDTF">2009-07-04T04:58:23Z</dcterms:created>
  <dcterms:modified xsi:type="dcterms:W3CDTF">2010-04-27T01:37:40Z</dcterms:modified>
  <cp:category/>
  <cp:version/>
  <cp:contentType/>
  <cp:contentStatus/>
</cp:coreProperties>
</file>